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30.11.2022. Domes sēde\"/>
    </mc:Choice>
  </mc:AlternateContent>
  <bookViews>
    <workbookView xWindow="-120" yWindow="-120" windowWidth="29040" windowHeight="15840"/>
  </bookViews>
  <sheets>
    <sheet name="Amata vienību saraksts" sheetId="3" r:id="rId1"/>
  </sheets>
  <definedNames>
    <definedName name="_xlnm.Print_Area" localSheetId="0">'Amata vienību saraksts'!$A$1:$K$123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3" l="1"/>
  <c r="F63" i="3"/>
  <c r="F59" i="3"/>
  <c r="F60" i="3"/>
  <c r="F36" i="3"/>
  <c r="F37" i="3"/>
  <c r="F38" i="3"/>
  <c r="F39" i="3"/>
  <c r="F40" i="3"/>
  <c r="F35" i="3"/>
  <c r="F55" i="3"/>
  <c r="F119" i="3"/>
  <c r="F117" i="3"/>
  <c r="F8" i="3"/>
  <c r="J44" i="3" l="1"/>
  <c r="J14" i="3"/>
  <c r="J8" i="3"/>
  <c r="J115" i="3" l="1"/>
  <c r="J113" i="3"/>
  <c r="F113" i="3"/>
  <c r="F99" i="3"/>
  <c r="F93" i="3"/>
  <c r="F94" i="3"/>
  <c r="F95" i="3"/>
  <c r="F96" i="3"/>
  <c r="F92" i="3"/>
  <c r="F91" i="3"/>
  <c r="F90" i="3"/>
  <c r="J85" i="3"/>
  <c r="J80" i="3"/>
  <c r="J79" i="3"/>
  <c r="J30" i="3"/>
  <c r="J23" i="3"/>
  <c r="J6" i="3" l="1"/>
  <c r="J121" i="3" l="1"/>
  <c r="K121" i="3" s="1"/>
  <c r="J120" i="3"/>
  <c r="K120" i="3" s="1"/>
  <c r="J119" i="3"/>
  <c r="K119" i="3" s="1"/>
  <c r="J118" i="3"/>
  <c r="K118" i="3" s="1"/>
  <c r="J117" i="3"/>
  <c r="K117" i="3" s="1"/>
  <c r="J116" i="3"/>
  <c r="K116" i="3" s="1"/>
  <c r="K115" i="3"/>
  <c r="J114" i="3"/>
  <c r="K114" i="3" s="1"/>
  <c r="K113" i="3"/>
  <c r="J112" i="3"/>
  <c r="K112" i="3" s="1"/>
  <c r="J111" i="3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J103" i="3"/>
  <c r="K103" i="3" s="1"/>
  <c r="J102" i="3"/>
  <c r="K102" i="3" s="1"/>
  <c r="J99" i="3"/>
  <c r="K99" i="3" s="1"/>
  <c r="J96" i="3"/>
  <c r="K96" i="3" s="1"/>
  <c r="J95" i="3"/>
  <c r="K95" i="3" s="1"/>
  <c r="J94" i="3"/>
  <c r="K94" i="3" s="1"/>
  <c r="K93" i="3"/>
  <c r="J92" i="3"/>
  <c r="K92" i="3" s="1"/>
  <c r="J91" i="3"/>
  <c r="K91" i="3" s="1"/>
  <c r="J90" i="3"/>
  <c r="K90" i="3" s="1"/>
  <c r="J89" i="3"/>
  <c r="K89" i="3" s="1"/>
  <c r="J86" i="3"/>
  <c r="K86" i="3" s="1"/>
  <c r="K85" i="3"/>
  <c r="J84" i="3"/>
  <c r="K84" i="3" s="1"/>
  <c r="J83" i="3"/>
  <c r="K83" i="3" s="1"/>
  <c r="J82" i="3"/>
  <c r="K82" i="3" s="1"/>
  <c r="J81" i="3"/>
  <c r="K81" i="3" s="1"/>
  <c r="K80" i="3"/>
  <c r="K79" i="3"/>
  <c r="J76" i="3"/>
  <c r="K76" i="3" s="1"/>
  <c r="J73" i="3"/>
  <c r="K73" i="3" s="1"/>
  <c r="J70" i="3"/>
  <c r="K70" i="3" s="1"/>
  <c r="J69" i="3"/>
  <c r="K69" i="3" s="1"/>
  <c r="J66" i="3"/>
  <c r="K66" i="3" s="1"/>
  <c r="J63" i="3"/>
  <c r="K63" i="3" s="1"/>
  <c r="J60" i="3"/>
  <c r="K60" i="3" s="1"/>
  <c r="J59" i="3" l="1"/>
  <c r="K59" i="3" s="1"/>
  <c r="J58" i="3"/>
  <c r="K58" i="3" s="1"/>
  <c r="J55" i="3" l="1"/>
  <c r="K55" i="3" s="1"/>
  <c r="J52" i="3"/>
  <c r="K52" i="3" s="1"/>
  <c r="J49" i="3"/>
  <c r="K49" i="3" s="1"/>
  <c r="J48" i="3"/>
  <c r="K48" i="3" s="1"/>
  <c r="J45" i="3" l="1"/>
  <c r="K45" i="3" s="1"/>
  <c r="K44" i="3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2" i="3"/>
  <c r="K32" i="3" s="1"/>
  <c r="K30" i="3" l="1"/>
  <c r="J28" i="3"/>
  <c r="K28" i="3" s="1"/>
  <c r="J27" i="3"/>
  <c r="K27" i="3" s="1"/>
  <c r="J26" i="3"/>
  <c r="K26" i="3" s="1"/>
  <c r="J29" i="3"/>
  <c r="K29" i="3" s="1"/>
  <c r="J31" i="3"/>
  <c r="K31" i="3" s="1"/>
  <c r="J25" i="3"/>
  <c r="K25" i="3" s="1"/>
  <c r="J24" i="3"/>
  <c r="K24" i="3" s="1"/>
  <c r="K23" i="3"/>
  <c r="J22" i="3"/>
  <c r="K22" i="3" s="1"/>
  <c r="J21" i="3"/>
  <c r="K21" i="3" s="1"/>
  <c r="J20" i="3"/>
  <c r="K20" i="3" s="1"/>
  <c r="J17" i="3"/>
  <c r="K17" i="3" s="1"/>
  <c r="K14" i="3"/>
  <c r="J11" i="3"/>
  <c r="K11" i="3" s="1"/>
  <c r="K8" i="3"/>
  <c r="J7" i="3"/>
  <c r="K7" i="3" s="1"/>
  <c r="K6" i="3" l="1"/>
  <c r="J5" i="3"/>
  <c r="K5" i="3" s="1"/>
  <c r="F121" i="3"/>
  <c r="D33" i="3" l="1"/>
  <c r="D122" i="3"/>
  <c r="F120" i="3"/>
  <c r="F115" i="3"/>
  <c r="F114" i="3"/>
  <c r="F112" i="3"/>
  <c r="F111" i="3"/>
  <c r="F109" i="3"/>
  <c r="F108" i="3"/>
  <c r="F107" i="3"/>
  <c r="F106" i="3"/>
  <c r="F105" i="3"/>
  <c r="F104" i="3"/>
  <c r="F103" i="3"/>
  <c r="F102" i="3"/>
  <c r="F100" i="3"/>
  <c r="D100" i="3"/>
  <c r="F97" i="3"/>
  <c r="D97" i="3"/>
  <c r="D87" i="3"/>
  <c r="F86" i="3"/>
  <c r="F85" i="3"/>
  <c r="F84" i="3"/>
  <c r="F83" i="3"/>
  <c r="F82" i="3"/>
  <c r="F81" i="3"/>
  <c r="F80" i="3"/>
  <c r="F79" i="3"/>
  <c r="D71" i="3"/>
  <c r="F70" i="3"/>
  <c r="F69" i="3"/>
  <c r="F58" i="3"/>
  <c r="F56" i="3"/>
  <c r="D56" i="3"/>
  <c r="D42" i="3"/>
  <c r="F42" i="3"/>
  <c r="F31" i="3"/>
  <c r="F30" i="3"/>
  <c r="F29" i="3"/>
  <c r="F28" i="3"/>
  <c r="F27" i="3"/>
  <c r="F26" i="3"/>
  <c r="F25" i="3"/>
  <c r="F24" i="3"/>
  <c r="F23" i="3"/>
  <c r="F22" i="3"/>
  <c r="F21" i="3"/>
  <c r="F20" i="3"/>
  <c r="D18" i="3"/>
  <c r="F17" i="3"/>
  <c r="F18" i="3" s="1"/>
  <c r="D15" i="3"/>
  <c r="F14" i="3"/>
  <c r="F15" i="3" s="1"/>
  <c r="D12" i="3"/>
  <c r="F11" i="3"/>
  <c r="F12" i="3" s="1"/>
  <c r="D9" i="3"/>
  <c r="F7" i="3"/>
  <c r="F6" i="3"/>
  <c r="F5" i="3"/>
  <c r="K111" i="3" l="1"/>
  <c r="K104" i="3"/>
  <c r="F33" i="3"/>
  <c r="F87" i="3"/>
  <c r="F9" i="3"/>
  <c r="F122" i="3"/>
  <c r="F71" i="3"/>
</calcChain>
</file>

<file path=xl/sharedStrings.xml><?xml version="1.0" encoding="utf-8"?>
<sst xmlns="http://schemas.openxmlformats.org/spreadsheetml/2006/main" count="433" uniqueCount="170">
  <si>
    <t>Nr.p.k.</t>
  </si>
  <si>
    <t>Amata vienības nosaukums</t>
  </si>
  <si>
    <t>Profesijas kods</t>
  </si>
  <si>
    <t>Amata vienību skaits</t>
  </si>
  <si>
    <t>Kopā</t>
  </si>
  <si>
    <t>Īpašumu uzturēšanas nodaļa</t>
  </si>
  <si>
    <t>Pārvalde</t>
  </si>
  <si>
    <t>Vadītājs</t>
  </si>
  <si>
    <t>9214 03</t>
  </si>
  <si>
    <t>8341 06</t>
  </si>
  <si>
    <t>1219 03</t>
  </si>
  <si>
    <t>Pārvaldes vadītājs</t>
  </si>
  <si>
    <t>1213 23</t>
  </si>
  <si>
    <t>Ērgļu saieta nams</t>
  </si>
  <si>
    <t>Kapu strādnieks</t>
  </si>
  <si>
    <t>9613 01</t>
  </si>
  <si>
    <t>5151 11</t>
  </si>
  <si>
    <t>9112 01</t>
  </si>
  <si>
    <r>
      <t xml:space="preserve">Traktortehnikas vadītājs </t>
    </r>
    <r>
      <rPr>
        <i/>
        <sz val="12"/>
        <rFont val="Times New Roman"/>
        <family val="1"/>
        <charset val="186"/>
      </rPr>
      <t>(autogreidera vadītājs)</t>
    </r>
  </si>
  <si>
    <t>Sētnieks</t>
  </si>
  <si>
    <t>Kultūras pasākumu organizators</t>
  </si>
  <si>
    <t>3435 20</t>
  </si>
  <si>
    <t>Amatierteātra kolektīva vadītājs</t>
  </si>
  <si>
    <t>2654 11</t>
  </si>
  <si>
    <t>Deju kolektīva vadītājs</t>
  </si>
  <si>
    <t>2653 12</t>
  </si>
  <si>
    <t>Kora mākslinieciskais vadītājs - diriģents</t>
  </si>
  <si>
    <t>2652 24</t>
  </si>
  <si>
    <t>Folkloras tautas mūzikas kopas vadītājs</t>
  </si>
  <si>
    <t>2652 27</t>
  </si>
  <si>
    <t>Tautas lietišķās mākslas studijas vadītājs</t>
  </si>
  <si>
    <t>2654 16</t>
  </si>
  <si>
    <t>Skaņu režisors</t>
  </si>
  <si>
    <t>2654 07</t>
  </si>
  <si>
    <t>Brīvā laika un sportisko aktivitāšu organizators</t>
  </si>
  <si>
    <t>2359 08</t>
  </si>
  <si>
    <t>Pakalpojumu sniegšanas centrs Sausnējas pagastā</t>
  </si>
  <si>
    <t>Lietvedis-kasieris</t>
  </si>
  <si>
    <t>3341 04</t>
  </si>
  <si>
    <t>Liepkalnes tautas nams</t>
  </si>
  <si>
    <t>Ambulance Sausnējā</t>
  </si>
  <si>
    <t>Ārsta palīgs</t>
  </si>
  <si>
    <t>2240 01</t>
  </si>
  <si>
    <t>1349 34</t>
  </si>
  <si>
    <t>Bibliotekārs</t>
  </si>
  <si>
    <t>3433 01</t>
  </si>
  <si>
    <t>R.Blaumaņa memoriālais muzejs "Braki"</t>
  </si>
  <si>
    <t>Krājuma glabātājs</t>
  </si>
  <si>
    <t>2621 03</t>
  </si>
  <si>
    <t>Brāļu Jurjānu memoriālais muzejs "Meņģeļi"</t>
  </si>
  <si>
    <t>Pakalpojumu sniegšanas centrs Jumurdas pagastā</t>
  </si>
  <si>
    <t>Feldšerpunkts Jumurdā</t>
  </si>
  <si>
    <t>Feldšeris-feldšeru punkta vadītājs</t>
  </si>
  <si>
    <t>Novadpētniecības speciālists</t>
  </si>
  <si>
    <t>2621 11</t>
  </si>
  <si>
    <r>
      <t xml:space="preserve">Traktortehnikas vadītājs </t>
    </r>
    <r>
      <rPr>
        <i/>
        <sz val="12"/>
        <rFont val="Times New Roman"/>
        <family val="1"/>
        <charset val="186"/>
      </rPr>
      <t>(Spider)</t>
    </r>
  </si>
  <si>
    <t>1.</t>
  </si>
  <si>
    <t>3.</t>
  </si>
  <si>
    <t>IV A</t>
  </si>
  <si>
    <t>II B</t>
  </si>
  <si>
    <t>III</t>
  </si>
  <si>
    <t>II</t>
  </si>
  <si>
    <t>II A</t>
  </si>
  <si>
    <t>I</t>
  </si>
  <si>
    <t>33.</t>
  </si>
  <si>
    <t>Virtuves strādnieks</t>
  </si>
  <si>
    <t>Saimniecības pārzinis</t>
  </si>
  <si>
    <t>Pavārs</t>
  </si>
  <si>
    <t>Remontstrādnieks</t>
  </si>
  <si>
    <t>Apkopējs</t>
  </si>
  <si>
    <t>IV</t>
  </si>
  <si>
    <t>Klientu apkalpošanas centra specālists</t>
  </si>
  <si>
    <t>Lietvedis</t>
  </si>
  <si>
    <t>Multifunkcionālā centra vadītājs</t>
  </si>
  <si>
    <t>4221 03</t>
  </si>
  <si>
    <t>Tūrisma informācijas centra konsultants</t>
  </si>
  <si>
    <t>Nodaļas vadītājs, ceļu meistars</t>
  </si>
  <si>
    <t>Mēnešalgas likme
(EUR)</t>
  </si>
  <si>
    <t>Mēnešalgas fonds 
(EUR)</t>
  </si>
  <si>
    <t>Amata saime</t>
  </si>
  <si>
    <t>Amata saimes līmenis</t>
  </si>
  <si>
    <t>Mēnešalgas grupa</t>
  </si>
  <si>
    <t>Direktora vietnieks saimnieciskajā jomā</t>
  </si>
  <si>
    <t>Laborants</t>
  </si>
  <si>
    <t>1345 09</t>
  </si>
  <si>
    <t>7549 01</t>
  </si>
  <si>
    <t>9412 01</t>
  </si>
  <si>
    <t>Pirmsskolas skolotāja palīgs</t>
  </si>
  <si>
    <t>5312 01</t>
  </si>
  <si>
    <t>5120 02</t>
  </si>
  <si>
    <t>9313 02</t>
  </si>
  <si>
    <t>9132 02</t>
  </si>
  <si>
    <t>Ērgļu vidusskola (bez pedagogu amatiem)</t>
  </si>
  <si>
    <t>Ērgļu pirmsskolas izglītības iestāde "Pienenīte" (bez pedagogu amatiem)</t>
  </si>
  <si>
    <t>Ērgļu Mūzikas un mākslas skola (bez pedagogu amatiem)</t>
  </si>
  <si>
    <t>Valsts un pašvaldības vienotais klientu apkalpošanas centrs</t>
  </si>
  <si>
    <t>Tūrisma informācijas centrs</t>
  </si>
  <si>
    <t>Traktortehnikas vadītājs</t>
  </si>
  <si>
    <t>Saieta nama vadītājs</t>
  </si>
  <si>
    <t>Informatīvā izdevuma redaktors</t>
  </si>
  <si>
    <t>2642 05</t>
  </si>
  <si>
    <t>Multifunkcionālais centrs</t>
  </si>
  <si>
    <t>1343 03</t>
  </si>
  <si>
    <t>Sociālais darbinieks</t>
  </si>
  <si>
    <t>III A</t>
  </si>
  <si>
    <t>Sociālais rehabilitētājs</t>
  </si>
  <si>
    <t>Sociālais aprūpētājs</t>
  </si>
  <si>
    <t>Aprūpētājs</t>
  </si>
  <si>
    <t>Feldšeris</t>
  </si>
  <si>
    <t>I A</t>
  </si>
  <si>
    <t>Noliktavas pārzinis</t>
  </si>
  <si>
    <t>Veļas pārzinis</t>
  </si>
  <si>
    <t>Kurinātājs</t>
  </si>
  <si>
    <t>Pavāra palīgs</t>
  </si>
  <si>
    <t>Frizieris</t>
  </si>
  <si>
    <t>Saimniecības vadītājs</t>
  </si>
  <si>
    <t>Ērgļu sociālās aprūpes centrs</t>
  </si>
  <si>
    <t>stundas algas likme 
EUR 6,36</t>
  </si>
  <si>
    <t>Veļas mazgātavas vadītājs</t>
  </si>
  <si>
    <t>stundas algas likme
EUR 3,80</t>
  </si>
  <si>
    <t>stundas algas likme
EUR 4,00</t>
  </si>
  <si>
    <t>Mikroautobusa vadītājs</t>
  </si>
  <si>
    <t>8322</t>
  </si>
  <si>
    <t>stundas algas likme
EUR 3,88</t>
  </si>
  <si>
    <t>2.</t>
  </si>
  <si>
    <t>Māsa/vispārējās aprūpes māsa</t>
  </si>
  <si>
    <t>2221 46</t>
  </si>
  <si>
    <t>6.2.</t>
  </si>
  <si>
    <t>Procenti no minimuma</t>
  </si>
  <si>
    <t>1.2.</t>
  </si>
  <si>
    <t>12.</t>
  </si>
  <si>
    <t>20.3.</t>
  </si>
  <si>
    <t>6.</t>
  </si>
  <si>
    <t>8.</t>
  </si>
  <si>
    <t>26.</t>
  </si>
  <si>
    <t>7.</t>
  </si>
  <si>
    <t>25.</t>
  </si>
  <si>
    <t>44.</t>
  </si>
  <si>
    <t>9.</t>
  </si>
  <si>
    <t>4.</t>
  </si>
  <si>
    <t>50.</t>
  </si>
  <si>
    <t>5.</t>
  </si>
  <si>
    <t>40.</t>
  </si>
  <si>
    <t>16.</t>
  </si>
  <si>
    <t>46.1.</t>
  </si>
  <si>
    <t>20.2.</t>
  </si>
  <si>
    <t>20.5.</t>
  </si>
  <si>
    <t xml:space="preserve">II </t>
  </si>
  <si>
    <t>6.1.</t>
  </si>
  <si>
    <t>35.</t>
  </si>
  <si>
    <t>IV B</t>
  </si>
  <si>
    <t xml:space="preserve">I </t>
  </si>
  <si>
    <t>43.1.</t>
  </si>
  <si>
    <t>V A</t>
  </si>
  <si>
    <t>III B</t>
  </si>
  <si>
    <t>Madonas novada Ērgļu apvienības pārvaldes un tās pakļautībā esošo iestāžu amata vienību saraksts no 01.01.2023.</t>
  </si>
  <si>
    <t>Minimums, EUR (jāsasniedz līdz 01.01.2027.)</t>
  </si>
  <si>
    <t>Labiekārtošanas darbu strādnieks</t>
  </si>
  <si>
    <t>Ēkas dežurants</t>
  </si>
  <si>
    <t>9629 05</t>
  </si>
  <si>
    <t>Ērgļu pagasta bibliotēka</t>
  </si>
  <si>
    <t>Sausnējas pagasta bibliotēka</t>
  </si>
  <si>
    <t>Jumurdas pagasta bibliotēka</t>
  </si>
  <si>
    <t>Trases strādnieks</t>
  </si>
  <si>
    <t>9312 08</t>
  </si>
  <si>
    <t>Vispārējās aprūpes māsa</t>
  </si>
  <si>
    <t xml:space="preserve">minimālā stundas algas likme </t>
  </si>
  <si>
    <t>minimālā stundas algas likme</t>
  </si>
  <si>
    <t>334104</t>
  </si>
  <si>
    <t>19.pielikums Madonas novada pašvaldības domes 30.11.2022. lēmumam Nr. 807  (protokols Nr. 27, 37.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</si>
</sst>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i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2" borderId="1" xfId="7" applyFont="1" applyFill="1" applyBorder="1" applyAlignment="1">
      <alignment vertical="center" wrapText="1"/>
    </xf>
    <xf numFmtId="0" fontId="1" fillId="2" borderId="1" xfId="7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5" fillId="4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5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11">
    <cellStyle name="Hipersaite" xfId="4" builtinId="8"/>
    <cellStyle name="Hipersaite 2" xfId="8"/>
    <cellStyle name="Normal 2" xfId="3"/>
    <cellStyle name="Parasts" xfId="0" builtinId="0"/>
    <cellStyle name="Parasts 2" xfId="6"/>
    <cellStyle name="Parasts 3" xfId="7"/>
    <cellStyle name="Parasts 4" xfId="2"/>
    <cellStyle name="Parasts 5" xfId="5"/>
    <cellStyle name="Parasts 6" xfId="1"/>
    <cellStyle name="Parasts 7" xfId="9"/>
    <cellStyle name="Procenti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L122"/>
  <sheetViews>
    <sheetView tabSelected="1" zoomScale="90" zoomScaleNormal="90" workbookViewId="0">
      <selection sqref="A1:K123"/>
    </sheetView>
  </sheetViews>
  <sheetFormatPr defaultRowHeight="15.75" x14ac:dyDescent="0.25"/>
  <cols>
    <col min="1" max="1" width="7.85546875" customWidth="1"/>
    <col min="2" max="2" width="21.85546875" customWidth="1"/>
    <col min="3" max="3" width="12.140625" style="29" customWidth="1"/>
    <col min="4" max="4" width="9.5703125" customWidth="1"/>
    <col min="5" max="5" width="12.7109375" style="43" customWidth="1"/>
    <col min="6" max="6" width="15.140625" customWidth="1"/>
    <col min="7" max="7" width="9.140625" style="57"/>
    <col min="8" max="8" width="12.85546875" style="57" customWidth="1"/>
    <col min="9" max="9" width="14.85546875" style="57" customWidth="1"/>
    <col min="10" max="10" width="19.140625" style="93" customWidth="1"/>
    <col min="11" max="11" width="18.5703125" style="93" customWidth="1"/>
    <col min="12" max="12" width="26.7109375" customWidth="1"/>
  </cols>
  <sheetData>
    <row r="1" spans="1:11" ht="39" customHeight="1" x14ac:dyDescent="0.25">
      <c r="A1" s="103" t="s">
        <v>169</v>
      </c>
      <c r="B1" s="103"/>
      <c r="C1" s="103"/>
      <c r="D1" s="103"/>
      <c r="E1" s="103"/>
      <c r="F1" s="103"/>
      <c r="G1" s="103"/>
      <c r="H1" s="103"/>
    </row>
    <row r="2" spans="1:11" ht="33.75" customHeight="1" x14ac:dyDescent="0.25">
      <c r="A2" s="104" t="s">
        <v>155</v>
      </c>
      <c r="B2" s="104"/>
      <c r="C2" s="104"/>
      <c r="D2" s="104"/>
      <c r="E2" s="104"/>
      <c r="F2" s="104"/>
    </row>
    <row r="3" spans="1:11" ht="47.25" x14ac:dyDescent="0.25">
      <c r="A3" s="20" t="s">
        <v>0</v>
      </c>
      <c r="B3" s="1" t="s">
        <v>1</v>
      </c>
      <c r="C3" s="22" t="s">
        <v>2</v>
      </c>
      <c r="D3" s="1" t="s">
        <v>3</v>
      </c>
      <c r="E3" s="35" t="s">
        <v>77</v>
      </c>
      <c r="F3" s="1" t="s">
        <v>78</v>
      </c>
      <c r="G3" s="52" t="s">
        <v>79</v>
      </c>
      <c r="H3" s="52" t="s">
        <v>80</v>
      </c>
      <c r="I3" s="52" t="s">
        <v>81</v>
      </c>
      <c r="J3" s="84" t="s">
        <v>156</v>
      </c>
      <c r="K3" s="84" t="s">
        <v>128</v>
      </c>
    </row>
    <row r="4" spans="1:11" ht="15.75" customHeight="1" x14ac:dyDescent="0.25">
      <c r="A4" s="117" t="s">
        <v>6</v>
      </c>
      <c r="B4" s="118"/>
      <c r="C4" s="118"/>
      <c r="D4" s="118"/>
      <c r="E4" s="118"/>
      <c r="F4" s="118"/>
      <c r="G4" s="58"/>
      <c r="H4" s="58"/>
      <c r="I4" s="58"/>
      <c r="J4" s="88"/>
      <c r="K4" s="88"/>
    </row>
    <row r="5" spans="1:11" x14ac:dyDescent="0.25">
      <c r="A5" s="6">
        <v>1</v>
      </c>
      <c r="B5" s="5" t="s">
        <v>11</v>
      </c>
      <c r="C5" s="23" t="s">
        <v>12</v>
      </c>
      <c r="D5" s="6">
        <v>1</v>
      </c>
      <c r="E5" s="36">
        <v>1590</v>
      </c>
      <c r="F5" s="6">
        <f>D5*E5</f>
        <v>1590</v>
      </c>
      <c r="G5" s="19" t="s">
        <v>129</v>
      </c>
      <c r="H5" s="19" t="s">
        <v>63</v>
      </c>
      <c r="I5" s="19" t="s">
        <v>130</v>
      </c>
      <c r="J5" s="94">
        <f>1.911*1137.46</f>
        <v>2173.68606</v>
      </c>
      <c r="K5" s="97">
        <f t="shared" ref="K5:K8" si="0">E5/(J5/100)</f>
        <v>73.147637520387832</v>
      </c>
    </row>
    <row r="6" spans="1:11" x14ac:dyDescent="0.25">
      <c r="A6" s="16">
        <v>2</v>
      </c>
      <c r="B6" s="17" t="s">
        <v>72</v>
      </c>
      <c r="C6" s="24">
        <v>334104</v>
      </c>
      <c r="D6" s="16">
        <v>1</v>
      </c>
      <c r="E6" s="37">
        <v>958</v>
      </c>
      <c r="F6" s="6">
        <f t="shared" ref="F6:F7" si="1">D6*E6</f>
        <v>958</v>
      </c>
      <c r="G6" s="55" t="s">
        <v>131</v>
      </c>
      <c r="H6" s="56" t="s">
        <v>61</v>
      </c>
      <c r="I6" s="56" t="s">
        <v>135</v>
      </c>
      <c r="J6" s="70">
        <f>0.796*1137.46</f>
        <v>905.41816000000006</v>
      </c>
      <c r="K6" s="97">
        <f t="shared" si="0"/>
        <v>105.80746469675404</v>
      </c>
    </row>
    <row r="7" spans="1:11" ht="36" customHeight="1" thickBot="1" x14ac:dyDescent="0.3">
      <c r="A7" s="16">
        <v>3</v>
      </c>
      <c r="B7" s="7" t="s">
        <v>99</v>
      </c>
      <c r="C7" s="16" t="s">
        <v>100</v>
      </c>
      <c r="D7" s="16">
        <v>0.5</v>
      </c>
      <c r="E7" s="37">
        <v>990</v>
      </c>
      <c r="F7" s="6">
        <f t="shared" si="1"/>
        <v>495</v>
      </c>
      <c r="G7" s="19" t="s">
        <v>134</v>
      </c>
      <c r="H7" s="19" t="s">
        <v>63</v>
      </c>
      <c r="I7" s="19" t="s">
        <v>135</v>
      </c>
      <c r="J7" s="95">
        <f>0.796*1137.46</f>
        <v>905.41816000000006</v>
      </c>
      <c r="K7" s="97">
        <f t="shared" si="0"/>
        <v>109.34174326700052</v>
      </c>
    </row>
    <row r="8" spans="1:11" ht="54" customHeight="1" x14ac:dyDescent="0.25">
      <c r="A8" s="16">
        <v>4</v>
      </c>
      <c r="B8" s="17" t="s">
        <v>34</v>
      </c>
      <c r="C8" s="24" t="s">
        <v>35</v>
      </c>
      <c r="D8" s="16">
        <v>1</v>
      </c>
      <c r="E8" s="37">
        <v>887</v>
      </c>
      <c r="F8" s="16">
        <f>E8*D8</f>
        <v>887</v>
      </c>
      <c r="G8" s="91" t="s">
        <v>137</v>
      </c>
      <c r="H8" s="92" t="s">
        <v>63</v>
      </c>
      <c r="I8" s="92" t="s">
        <v>132</v>
      </c>
      <c r="J8" s="94">
        <f t="shared" ref="J8" si="2">0.666*1137.46</f>
        <v>757.54836000000012</v>
      </c>
      <c r="K8" s="97">
        <f t="shared" si="0"/>
        <v>117.08823447258204</v>
      </c>
    </row>
    <row r="9" spans="1:11" x14ac:dyDescent="0.25">
      <c r="A9" s="15"/>
      <c r="B9" s="3" t="s">
        <v>4</v>
      </c>
      <c r="C9" s="24"/>
      <c r="D9" s="2">
        <f>SUM(D5:D8)</f>
        <v>3.5</v>
      </c>
      <c r="E9" s="38"/>
      <c r="F9" s="9">
        <f>SUM(F5:F8)</f>
        <v>3930</v>
      </c>
      <c r="G9" s="58"/>
      <c r="H9" s="58"/>
      <c r="I9" s="58"/>
      <c r="J9" s="88"/>
      <c r="K9" s="99"/>
    </row>
    <row r="10" spans="1:11" ht="15.75" customHeight="1" x14ac:dyDescent="0.25">
      <c r="A10" s="107" t="s">
        <v>95</v>
      </c>
      <c r="B10" s="108"/>
      <c r="C10" s="108"/>
      <c r="D10" s="108"/>
      <c r="E10" s="108"/>
      <c r="F10" s="108"/>
      <c r="G10" s="58"/>
      <c r="H10" s="58"/>
      <c r="I10" s="58"/>
      <c r="J10" s="88"/>
      <c r="K10" s="99"/>
    </row>
    <row r="11" spans="1:11" ht="32.25" thickBot="1" x14ac:dyDescent="0.3">
      <c r="A11" s="16">
        <v>1</v>
      </c>
      <c r="B11" s="17" t="s">
        <v>71</v>
      </c>
      <c r="C11" s="24">
        <v>422207</v>
      </c>
      <c r="D11" s="16">
        <v>0.5</v>
      </c>
      <c r="E11" s="37">
        <v>1000</v>
      </c>
      <c r="F11" s="6">
        <f>D11*E11</f>
        <v>500</v>
      </c>
      <c r="G11" s="19" t="s">
        <v>136</v>
      </c>
      <c r="H11" s="19" t="s">
        <v>63</v>
      </c>
      <c r="I11" s="19" t="s">
        <v>139</v>
      </c>
      <c r="J11" s="95">
        <f>0.582*1137.46</f>
        <v>662.00171999999998</v>
      </c>
      <c r="K11" s="97">
        <f>E11/(J11/100)</f>
        <v>151.0570093382839</v>
      </c>
    </row>
    <row r="12" spans="1:11" x14ac:dyDescent="0.25">
      <c r="A12" s="15"/>
      <c r="B12" s="3" t="s">
        <v>4</v>
      </c>
      <c r="C12" s="24"/>
      <c r="D12" s="2">
        <f>SUM(D11)</f>
        <v>0.5</v>
      </c>
      <c r="E12" s="38"/>
      <c r="F12" s="9">
        <f>SUM(F11)</f>
        <v>500</v>
      </c>
      <c r="G12" s="58"/>
      <c r="H12" s="58"/>
      <c r="I12" s="58"/>
      <c r="J12" s="88"/>
      <c r="K12" s="99"/>
    </row>
    <row r="13" spans="1:11" ht="15.75" customHeight="1" x14ac:dyDescent="0.25">
      <c r="A13" s="107" t="s">
        <v>96</v>
      </c>
      <c r="B13" s="108"/>
      <c r="C13" s="108"/>
      <c r="D13" s="108"/>
      <c r="E13" s="108"/>
      <c r="F13" s="108"/>
      <c r="G13" s="58"/>
      <c r="H13" s="58"/>
      <c r="I13" s="58"/>
      <c r="J13" s="88"/>
      <c r="K13" s="99"/>
    </row>
    <row r="14" spans="1:11" ht="32.25" thickBot="1" x14ac:dyDescent="0.3">
      <c r="A14" s="16">
        <v>1</v>
      </c>
      <c r="B14" s="15" t="s">
        <v>75</v>
      </c>
      <c r="C14" s="25" t="s">
        <v>74</v>
      </c>
      <c r="D14" s="18">
        <v>1</v>
      </c>
      <c r="E14" s="39">
        <v>850</v>
      </c>
      <c r="F14" s="6">
        <f>D14*E14</f>
        <v>850</v>
      </c>
      <c r="G14" s="91" t="s">
        <v>140</v>
      </c>
      <c r="H14" s="92" t="s">
        <v>61</v>
      </c>
      <c r="I14" s="92" t="s">
        <v>133</v>
      </c>
      <c r="J14" s="96">
        <f>0.85*1137.46</f>
        <v>966.84100000000001</v>
      </c>
      <c r="K14" s="97">
        <f>E14/(J14/100)</f>
        <v>87.915179434881225</v>
      </c>
    </row>
    <row r="15" spans="1:11" x14ac:dyDescent="0.25">
      <c r="A15" s="15"/>
      <c r="B15" s="3" t="s">
        <v>4</v>
      </c>
      <c r="C15" s="24"/>
      <c r="D15" s="2">
        <f>SUM(D14)</f>
        <v>1</v>
      </c>
      <c r="E15" s="38"/>
      <c r="F15" s="9">
        <f>SUM(F14)</f>
        <v>850</v>
      </c>
      <c r="G15" s="58"/>
      <c r="H15" s="58"/>
      <c r="I15" s="58"/>
      <c r="J15" s="88"/>
      <c r="K15" s="99"/>
    </row>
    <row r="16" spans="1:11" ht="16.5" customHeight="1" x14ac:dyDescent="0.25">
      <c r="A16" s="107" t="s">
        <v>101</v>
      </c>
      <c r="B16" s="108"/>
      <c r="C16" s="108"/>
      <c r="D16" s="108"/>
      <c r="E16" s="108"/>
      <c r="F16" s="108"/>
      <c r="G16" s="58"/>
      <c r="H16" s="58"/>
      <c r="I16" s="58"/>
      <c r="J16" s="88"/>
      <c r="K16" s="99"/>
    </row>
    <row r="17" spans="1:11" ht="32.25" thickBot="1" x14ac:dyDescent="0.3">
      <c r="A17" s="16">
        <v>1</v>
      </c>
      <c r="B17" s="17" t="s">
        <v>73</v>
      </c>
      <c r="C17" s="24">
        <v>143111</v>
      </c>
      <c r="D17" s="16">
        <v>1</v>
      </c>
      <c r="E17" s="37">
        <v>800</v>
      </c>
      <c r="F17" s="6">
        <f>D17*E17</f>
        <v>800</v>
      </c>
      <c r="G17" s="19" t="s">
        <v>142</v>
      </c>
      <c r="H17" s="19" t="s">
        <v>59</v>
      </c>
      <c r="I17" s="19" t="s">
        <v>132</v>
      </c>
      <c r="J17" s="95">
        <f>0.666*1137.46</f>
        <v>757.54836000000012</v>
      </c>
      <c r="K17" s="97">
        <f>E17/(J17/100)</f>
        <v>105.60381914099845</v>
      </c>
    </row>
    <row r="18" spans="1:11" x14ac:dyDescent="0.25">
      <c r="A18" s="15"/>
      <c r="B18" s="3" t="s">
        <v>4</v>
      </c>
      <c r="C18" s="24"/>
      <c r="D18" s="2">
        <f>SUM(D17)</f>
        <v>1</v>
      </c>
      <c r="E18" s="38"/>
      <c r="F18" s="9">
        <f>SUM(F17)</f>
        <v>800</v>
      </c>
      <c r="G18" s="58"/>
      <c r="H18" s="58"/>
      <c r="I18" s="58"/>
      <c r="J18" s="88"/>
      <c r="K18" s="99"/>
    </row>
    <row r="19" spans="1:11" ht="15.75" customHeight="1" x14ac:dyDescent="0.25">
      <c r="A19" s="110" t="s">
        <v>5</v>
      </c>
      <c r="B19" s="110"/>
      <c r="C19" s="110"/>
      <c r="D19" s="110"/>
      <c r="E19" s="110"/>
      <c r="F19" s="110"/>
      <c r="G19" s="58"/>
      <c r="H19" s="58"/>
      <c r="I19" s="58"/>
      <c r="J19" s="88"/>
      <c r="K19" s="99"/>
    </row>
    <row r="20" spans="1:11" ht="32.25" thickBot="1" x14ac:dyDescent="0.3">
      <c r="A20" s="16">
        <v>1</v>
      </c>
      <c r="B20" s="17" t="s">
        <v>76</v>
      </c>
      <c r="C20" s="24" t="s">
        <v>10</v>
      </c>
      <c r="D20" s="16">
        <v>1</v>
      </c>
      <c r="E20" s="37">
        <v>1380</v>
      </c>
      <c r="F20" s="16">
        <f>D20*E20</f>
        <v>1380</v>
      </c>
      <c r="G20" s="19" t="s">
        <v>57</v>
      </c>
      <c r="H20" s="19" t="s">
        <v>70</v>
      </c>
      <c r="I20" s="19" t="s">
        <v>138</v>
      </c>
      <c r="J20" s="95">
        <f>1.017*1137.46</f>
        <v>1156.79682</v>
      </c>
      <c r="K20" s="97">
        <f t="shared" ref="K20:K31" si="3">E20/(J20/100)</f>
        <v>119.29493374644649</v>
      </c>
    </row>
    <row r="21" spans="1:11" ht="16.5" thickBot="1" x14ac:dyDescent="0.3">
      <c r="A21" s="16">
        <v>2</v>
      </c>
      <c r="B21" s="17" t="s">
        <v>66</v>
      </c>
      <c r="C21" s="24" t="s">
        <v>16</v>
      </c>
      <c r="D21" s="16">
        <v>1.5</v>
      </c>
      <c r="E21" s="37">
        <v>636</v>
      </c>
      <c r="F21" s="16">
        <f t="shared" ref="F21:F31" si="4">D21*E21</f>
        <v>954</v>
      </c>
      <c r="G21" s="19" t="s">
        <v>57</v>
      </c>
      <c r="H21" s="19" t="s">
        <v>63</v>
      </c>
      <c r="I21" s="19" t="s">
        <v>141</v>
      </c>
      <c r="J21" s="95">
        <f>0.623*1137.46</f>
        <v>708.63758000000007</v>
      </c>
      <c r="K21" s="97">
        <f t="shared" si="3"/>
        <v>89.74968558681293</v>
      </c>
    </row>
    <row r="22" spans="1:11" ht="33.75" customHeight="1" thickBot="1" x14ac:dyDescent="0.3">
      <c r="A22" s="16">
        <v>3</v>
      </c>
      <c r="B22" s="17" t="s">
        <v>157</v>
      </c>
      <c r="C22" s="24" t="s">
        <v>8</v>
      </c>
      <c r="D22" s="16">
        <v>1</v>
      </c>
      <c r="E22" s="37">
        <v>670</v>
      </c>
      <c r="F22" s="16">
        <f t="shared" si="4"/>
        <v>670</v>
      </c>
      <c r="G22" s="58" t="s">
        <v>143</v>
      </c>
      <c r="H22" s="58" t="s">
        <v>60</v>
      </c>
      <c r="I22" s="58" t="s">
        <v>57</v>
      </c>
      <c r="J22" s="95">
        <f>0.57*1137.46</f>
        <v>648.35219999999993</v>
      </c>
      <c r="K22" s="97">
        <f t="shared" si="3"/>
        <v>103.33889512521128</v>
      </c>
    </row>
    <row r="23" spans="1:11" x14ac:dyDescent="0.25">
      <c r="A23" s="16">
        <v>4</v>
      </c>
      <c r="B23" s="17" t="s">
        <v>68</v>
      </c>
      <c r="C23" s="71" t="s">
        <v>90</v>
      </c>
      <c r="D23" s="16">
        <v>1</v>
      </c>
      <c r="E23" s="37">
        <v>650</v>
      </c>
      <c r="F23" s="16">
        <f t="shared" si="4"/>
        <v>650</v>
      </c>
      <c r="G23" s="13" t="s">
        <v>143</v>
      </c>
      <c r="H23" s="13" t="s">
        <v>70</v>
      </c>
      <c r="I23" s="13" t="s">
        <v>139</v>
      </c>
      <c r="J23" s="94">
        <f>0.582*1137.46</f>
        <v>662.00171999999998</v>
      </c>
      <c r="K23" s="97">
        <f t="shared" si="3"/>
        <v>98.187056069884534</v>
      </c>
    </row>
    <row r="24" spans="1:11" ht="32.25" thickBot="1" x14ac:dyDescent="0.3">
      <c r="A24" s="16">
        <v>5</v>
      </c>
      <c r="B24" s="17" t="s">
        <v>157</v>
      </c>
      <c r="C24" s="24" t="s">
        <v>8</v>
      </c>
      <c r="D24" s="16">
        <v>2.8</v>
      </c>
      <c r="E24" s="40">
        <v>620</v>
      </c>
      <c r="F24" s="16">
        <f t="shared" si="4"/>
        <v>1736</v>
      </c>
      <c r="G24" s="13" t="s">
        <v>143</v>
      </c>
      <c r="H24" s="13" t="s">
        <v>60</v>
      </c>
      <c r="I24" s="13" t="s">
        <v>57</v>
      </c>
      <c r="J24" s="95">
        <f>0.57*1137.46</f>
        <v>648.35219999999993</v>
      </c>
      <c r="K24" s="97">
        <f t="shared" si="3"/>
        <v>95.627037280046267</v>
      </c>
    </row>
    <row r="25" spans="1:11" ht="16.5" thickBot="1" x14ac:dyDescent="0.3">
      <c r="A25" s="16">
        <v>7</v>
      </c>
      <c r="B25" s="17" t="s">
        <v>14</v>
      </c>
      <c r="C25" s="24" t="s">
        <v>15</v>
      </c>
      <c r="D25" s="16">
        <v>1</v>
      </c>
      <c r="E25" s="40">
        <v>620</v>
      </c>
      <c r="F25" s="16">
        <f t="shared" si="4"/>
        <v>620</v>
      </c>
      <c r="G25" s="13" t="s">
        <v>143</v>
      </c>
      <c r="H25" s="13" t="s">
        <v>63</v>
      </c>
      <c r="I25" s="13" t="s">
        <v>56</v>
      </c>
      <c r="J25" s="95">
        <f>0.513*1137.46</f>
        <v>583.51697999999999</v>
      </c>
      <c r="K25" s="97">
        <f t="shared" si="3"/>
        <v>106.25226364449583</v>
      </c>
    </row>
    <row r="26" spans="1:11" ht="40.5" customHeight="1" thickBot="1" x14ac:dyDescent="0.3">
      <c r="A26" s="16">
        <v>8</v>
      </c>
      <c r="B26" s="17" t="s">
        <v>97</v>
      </c>
      <c r="C26" s="24" t="s">
        <v>9</v>
      </c>
      <c r="D26" s="16">
        <v>4</v>
      </c>
      <c r="E26" s="37">
        <v>700</v>
      </c>
      <c r="F26" s="16">
        <f t="shared" si="4"/>
        <v>2800</v>
      </c>
      <c r="G26" s="13" t="s">
        <v>144</v>
      </c>
      <c r="H26" s="13" t="s">
        <v>63</v>
      </c>
      <c r="I26" s="13" t="s">
        <v>139</v>
      </c>
      <c r="J26" s="95">
        <f>0.582*1137.46</f>
        <v>662.00171999999998</v>
      </c>
      <c r="K26" s="97">
        <f t="shared" si="3"/>
        <v>105.73990653679873</v>
      </c>
    </row>
    <row r="27" spans="1:11" ht="63" customHeight="1" thickBot="1" x14ac:dyDescent="0.3">
      <c r="A27" s="16">
        <v>9</v>
      </c>
      <c r="B27" s="17" t="s">
        <v>18</v>
      </c>
      <c r="C27" s="24" t="s">
        <v>9</v>
      </c>
      <c r="D27" s="16">
        <v>0.7</v>
      </c>
      <c r="E27" s="37">
        <v>950</v>
      </c>
      <c r="F27" s="16">
        <f t="shared" si="4"/>
        <v>665</v>
      </c>
      <c r="G27" s="13" t="s">
        <v>144</v>
      </c>
      <c r="H27" s="13" t="s">
        <v>63</v>
      </c>
      <c r="I27" s="13" t="s">
        <v>139</v>
      </c>
      <c r="J27" s="95">
        <f>0.582*1137.46</f>
        <v>662.00171999999998</v>
      </c>
      <c r="K27" s="97">
        <f t="shared" si="3"/>
        <v>143.5041588713697</v>
      </c>
    </row>
    <row r="28" spans="1:11" ht="39" customHeight="1" thickBot="1" x14ac:dyDescent="0.3">
      <c r="A28" s="16">
        <v>10</v>
      </c>
      <c r="B28" s="17" t="s">
        <v>55</v>
      </c>
      <c r="C28" s="24" t="s">
        <v>9</v>
      </c>
      <c r="D28" s="16">
        <v>0.3</v>
      </c>
      <c r="E28" s="37">
        <v>800</v>
      </c>
      <c r="F28" s="16">
        <f t="shared" si="4"/>
        <v>240</v>
      </c>
      <c r="G28" s="13" t="s">
        <v>144</v>
      </c>
      <c r="H28" s="13" t="s">
        <v>63</v>
      </c>
      <c r="I28" s="13" t="s">
        <v>139</v>
      </c>
      <c r="J28" s="95">
        <f>0.582*1137.46</f>
        <v>662.00171999999998</v>
      </c>
      <c r="K28" s="97">
        <f t="shared" si="3"/>
        <v>120.84560747062713</v>
      </c>
    </row>
    <row r="29" spans="1:11" ht="16.5" thickBot="1" x14ac:dyDescent="0.3">
      <c r="A29" s="16">
        <v>11</v>
      </c>
      <c r="B29" s="17" t="s">
        <v>69</v>
      </c>
      <c r="C29" s="24">
        <v>911201</v>
      </c>
      <c r="D29" s="16">
        <v>3</v>
      </c>
      <c r="E29" s="40">
        <v>620</v>
      </c>
      <c r="F29" s="16">
        <f t="shared" si="4"/>
        <v>1860</v>
      </c>
      <c r="G29" s="13" t="s">
        <v>143</v>
      </c>
      <c r="H29" s="13" t="s">
        <v>63</v>
      </c>
      <c r="I29" s="13" t="s">
        <v>56</v>
      </c>
      <c r="J29" s="95">
        <f>0.513*1137.46</f>
        <v>583.51697999999999</v>
      </c>
      <c r="K29" s="97">
        <f t="shared" si="3"/>
        <v>106.25226364449583</v>
      </c>
    </row>
    <row r="30" spans="1:11" ht="16.5" thickBot="1" x14ac:dyDescent="0.3">
      <c r="A30" s="16">
        <v>12</v>
      </c>
      <c r="B30" s="17" t="s">
        <v>158</v>
      </c>
      <c r="C30" s="24" t="s">
        <v>159</v>
      </c>
      <c r="D30" s="16">
        <v>1</v>
      </c>
      <c r="E30" s="37">
        <v>633</v>
      </c>
      <c r="F30" s="16">
        <f t="shared" si="4"/>
        <v>633</v>
      </c>
      <c r="G30" s="19" t="s">
        <v>139</v>
      </c>
      <c r="H30" s="19" t="s">
        <v>63</v>
      </c>
      <c r="I30" s="19" t="s">
        <v>57</v>
      </c>
      <c r="J30" s="95">
        <f>0.57*1137.46</f>
        <v>648.35219999999993</v>
      </c>
      <c r="K30" s="97">
        <f t="shared" si="3"/>
        <v>97.632120319789166</v>
      </c>
    </row>
    <row r="31" spans="1:11" ht="16.5" thickBot="1" x14ac:dyDescent="0.3">
      <c r="A31" s="16">
        <v>14</v>
      </c>
      <c r="B31" s="17" t="s">
        <v>19</v>
      </c>
      <c r="C31" s="24" t="s">
        <v>15</v>
      </c>
      <c r="D31" s="16">
        <v>4</v>
      </c>
      <c r="E31" s="40">
        <v>620</v>
      </c>
      <c r="F31" s="16">
        <f t="shared" si="4"/>
        <v>2480</v>
      </c>
      <c r="G31" s="13" t="s">
        <v>143</v>
      </c>
      <c r="H31" s="13" t="s">
        <v>63</v>
      </c>
      <c r="I31" s="13" t="s">
        <v>56</v>
      </c>
      <c r="J31" s="95">
        <f>0.513*1137.46</f>
        <v>583.51697999999999</v>
      </c>
      <c r="K31" s="97">
        <f t="shared" si="3"/>
        <v>106.25226364449583</v>
      </c>
    </row>
    <row r="32" spans="1:11" ht="41.25" customHeight="1" thickBot="1" x14ac:dyDescent="0.3">
      <c r="A32" s="16">
        <v>15</v>
      </c>
      <c r="B32" s="17" t="s">
        <v>121</v>
      </c>
      <c r="C32" s="24" t="s">
        <v>122</v>
      </c>
      <c r="D32" s="16">
        <v>1</v>
      </c>
      <c r="E32" s="100" t="s">
        <v>166</v>
      </c>
      <c r="F32" s="16">
        <v>622</v>
      </c>
      <c r="G32" s="19" t="s">
        <v>144</v>
      </c>
      <c r="H32" s="19" t="s">
        <v>61</v>
      </c>
      <c r="I32" s="19" t="s">
        <v>141</v>
      </c>
      <c r="J32" s="95">
        <f>0.623*1137.46</f>
        <v>708.63758000000007</v>
      </c>
      <c r="K32" s="97">
        <f>F32/D32/(J32/100)</f>
        <v>87.774063577040323</v>
      </c>
    </row>
    <row r="33" spans="1:11" x14ac:dyDescent="0.25">
      <c r="A33" s="15"/>
      <c r="B33" s="3" t="s">
        <v>4</v>
      </c>
      <c r="C33" s="26"/>
      <c r="D33" s="2">
        <f>SUM(D20:D32)</f>
        <v>22.3</v>
      </c>
      <c r="E33" s="38"/>
      <c r="F33" s="9">
        <f>SUM(F20:F32)</f>
        <v>15310</v>
      </c>
      <c r="G33" s="58"/>
      <c r="H33" s="58"/>
      <c r="I33" s="58"/>
      <c r="J33" s="88"/>
      <c r="K33" s="99"/>
    </row>
    <row r="34" spans="1:11" ht="15.75" customHeight="1" x14ac:dyDescent="0.25">
      <c r="A34" s="110" t="s">
        <v>13</v>
      </c>
      <c r="B34" s="110"/>
      <c r="C34" s="110"/>
      <c r="D34" s="110"/>
      <c r="E34" s="110"/>
      <c r="F34" s="110"/>
      <c r="G34" s="58"/>
      <c r="H34" s="58"/>
      <c r="I34" s="58"/>
      <c r="J34" s="88"/>
      <c r="K34" s="99"/>
    </row>
    <row r="35" spans="1:11" ht="16.5" thickBot="1" x14ac:dyDescent="0.3">
      <c r="A35" s="16">
        <v>1</v>
      </c>
      <c r="B35" s="17" t="s">
        <v>98</v>
      </c>
      <c r="C35" s="24">
        <v>143101</v>
      </c>
      <c r="D35" s="16">
        <v>1</v>
      </c>
      <c r="E35" s="37">
        <v>1180</v>
      </c>
      <c r="F35" s="4">
        <f>D35*E35</f>
        <v>1180</v>
      </c>
      <c r="G35" s="19" t="s">
        <v>142</v>
      </c>
      <c r="H35" s="19" t="s">
        <v>70</v>
      </c>
      <c r="I35" s="19" t="s">
        <v>133</v>
      </c>
      <c r="J35" s="95">
        <f>0.85*1137.46</f>
        <v>966.84100000000001</v>
      </c>
      <c r="K35" s="97">
        <f t="shared" ref="K35:K40" si="5">E35/(J35/100)</f>
        <v>122.04695498018806</v>
      </c>
    </row>
    <row r="36" spans="1:11" ht="31.5" x14ac:dyDescent="0.25">
      <c r="A36" s="16">
        <v>2</v>
      </c>
      <c r="B36" s="17" t="s">
        <v>22</v>
      </c>
      <c r="C36" s="24" t="s">
        <v>23</v>
      </c>
      <c r="D36" s="16">
        <v>0.4</v>
      </c>
      <c r="E36" s="37">
        <v>715</v>
      </c>
      <c r="F36" s="4">
        <f t="shared" ref="F36:F40" si="6">D36*E36</f>
        <v>286</v>
      </c>
      <c r="G36" s="19" t="s">
        <v>142</v>
      </c>
      <c r="H36" s="19" t="s">
        <v>62</v>
      </c>
      <c r="I36" s="19" t="s">
        <v>132</v>
      </c>
      <c r="J36" s="94">
        <f t="shared" ref="J36:J40" si="7">0.666*1137.46</f>
        <v>757.54836000000012</v>
      </c>
      <c r="K36" s="97">
        <f t="shared" si="5"/>
        <v>94.383413357267372</v>
      </c>
    </row>
    <row r="37" spans="1:11" ht="33" customHeight="1" x14ac:dyDescent="0.25">
      <c r="A37" s="16">
        <v>3</v>
      </c>
      <c r="B37" s="17" t="s">
        <v>24</v>
      </c>
      <c r="C37" s="24" t="s">
        <v>25</v>
      </c>
      <c r="D37" s="16">
        <v>1</v>
      </c>
      <c r="E37" s="37">
        <v>711</v>
      </c>
      <c r="F37" s="4">
        <f t="shared" si="6"/>
        <v>711</v>
      </c>
      <c r="G37" s="19" t="s">
        <v>142</v>
      </c>
      <c r="H37" s="19" t="s">
        <v>62</v>
      </c>
      <c r="I37" s="19" t="s">
        <v>132</v>
      </c>
      <c r="J37" s="94">
        <f t="shared" si="7"/>
        <v>757.54836000000012</v>
      </c>
      <c r="K37" s="97">
        <f t="shared" si="5"/>
        <v>93.855394261562381</v>
      </c>
    </row>
    <row r="38" spans="1:11" ht="31.5" x14ac:dyDescent="0.25">
      <c r="A38" s="16">
        <v>4</v>
      </c>
      <c r="B38" s="17" t="s">
        <v>26</v>
      </c>
      <c r="C38" s="24" t="s">
        <v>27</v>
      </c>
      <c r="D38" s="16">
        <v>0.4</v>
      </c>
      <c r="E38" s="37">
        <v>703</v>
      </c>
      <c r="F38" s="4">
        <f t="shared" si="6"/>
        <v>281.2</v>
      </c>
      <c r="G38" s="19" t="s">
        <v>142</v>
      </c>
      <c r="H38" s="19" t="s">
        <v>62</v>
      </c>
      <c r="I38" s="19" t="s">
        <v>132</v>
      </c>
      <c r="J38" s="94">
        <f t="shared" si="7"/>
        <v>757.54836000000012</v>
      </c>
      <c r="K38" s="97">
        <f t="shared" si="5"/>
        <v>92.799356070152399</v>
      </c>
    </row>
    <row r="39" spans="1:11" ht="49.5" customHeight="1" x14ac:dyDescent="0.25">
      <c r="A39" s="16">
        <v>5</v>
      </c>
      <c r="B39" s="17" t="s">
        <v>28</v>
      </c>
      <c r="C39" s="24" t="s">
        <v>29</v>
      </c>
      <c r="D39" s="16">
        <v>0.3</v>
      </c>
      <c r="E39" s="40">
        <v>620</v>
      </c>
      <c r="F39" s="4">
        <f t="shared" si="6"/>
        <v>186</v>
      </c>
      <c r="G39" s="19" t="s">
        <v>142</v>
      </c>
      <c r="H39" s="19" t="s">
        <v>62</v>
      </c>
      <c r="I39" s="19" t="s">
        <v>132</v>
      </c>
      <c r="J39" s="94">
        <f t="shared" si="7"/>
        <v>757.54836000000012</v>
      </c>
      <c r="K39" s="97">
        <f t="shared" si="5"/>
        <v>81.842959834273799</v>
      </c>
    </row>
    <row r="40" spans="1:11" ht="45" customHeight="1" x14ac:dyDescent="0.25">
      <c r="A40" s="16">
        <v>6</v>
      </c>
      <c r="B40" s="17" t="s">
        <v>30</v>
      </c>
      <c r="C40" s="24" t="s">
        <v>31</v>
      </c>
      <c r="D40" s="16">
        <v>0.5</v>
      </c>
      <c r="E40" s="40">
        <v>772</v>
      </c>
      <c r="F40" s="4">
        <f t="shared" si="6"/>
        <v>386</v>
      </c>
      <c r="G40" s="19" t="s">
        <v>142</v>
      </c>
      <c r="H40" s="19" t="s">
        <v>62</v>
      </c>
      <c r="I40" s="19" t="s">
        <v>132</v>
      </c>
      <c r="J40" s="94">
        <f t="shared" si="7"/>
        <v>757.54836000000012</v>
      </c>
      <c r="K40" s="97">
        <f t="shared" si="5"/>
        <v>101.90768547106352</v>
      </c>
    </row>
    <row r="41" spans="1:11" ht="45.75" customHeight="1" thickBot="1" x14ac:dyDescent="0.3">
      <c r="A41" s="16">
        <v>7</v>
      </c>
      <c r="B41" s="17" t="s">
        <v>32</v>
      </c>
      <c r="C41" s="27" t="s">
        <v>33</v>
      </c>
      <c r="D41" s="16">
        <v>0.5</v>
      </c>
      <c r="E41" s="40" t="s">
        <v>117</v>
      </c>
      <c r="F41" s="4">
        <v>535</v>
      </c>
      <c r="G41" s="58" t="s">
        <v>143</v>
      </c>
      <c r="H41" s="58" t="s">
        <v>70</v>
      </c>
      <c r="I41" s="58" t="s">
        <v>139</v>
      </c>
      <c r="J41" s="95">
        <f>0.582*1137.46</f>
        <v>662.00171999999998</v>
      </c>
      <c r="K41" s="97">
        <f>F41/D41/(J41/100)</f>
        <v>161.63099999196379</v>
      </c>
    </row>
    <row r="42" spans="1:11" x14ac:dyDescent="0.25">
      <c r="A42" s="16"/>
      <c r="B42" s="3" t="s">
        <v>4</v>
      </c>
      <c r="C42" s="24"/>
      <c r="D42" s="2">
        <f>SUM(D35:D41)</f>
        <v>4.0999999999999996</v>
      </c>
      <c r="E42" s="37"/>
      <c r="F42" s="2">
        <f>SUM(F35:F41)</f>
        <v>3565.2</v>
      </c>
      <c r="G42" s="58"/>
      <c r="H42" s="58"/>
      <c r="I42" s="58"/>
      <c r="J42" s="88"/>
      <c r="K42" s="99"/>
    </row>
    <row r="43" spans="1:11" ht="15.75" customHeight="1" x14ac:dyDescent="0.25">
      <c r="A43" s="107" t="s">
        <v>160</v>
      </c>
      <c r="B43" s="108"/>
      <c r="C43" s="108"/>
      <c r="D43" s="108"/>
      <c r="E43" s="108"/>
      <c r="F43" s="109"/>
      <c r="G43" s="58"/>
      <c r="H43" s="58"/>
      <c r="I43" s="58"/>
      <c r="J43" s="88"/>
      <c r="K43" s="99"/>
    </row>
    <row r="44" spans="1:11" x14ac:dyDescent="0.25">
      <c r="A44" s="16">
        <v>1</v>
      </c>
      <c r="B44" s="7" t="s">
        <v>7</v>
      </c>
      <c r="C44" s="24" t="s">
        <v>43</v>
      </c>
      <c r="D44" s="16">
        <v>1</v>
      </c>
      <c r="E44" s="37">
        <v>938</v>
      </c>
      <c r="F44" s="16">
        <v>938</v>
      </c>
      <c r="G44" s="88" t="s">
        <v>145</v>
      </c>
      <c r="H44" s="88" t="s">
        <v>104</v>
      </c>
      <c r="I44" s="88" t="s">
        <v>133</v>
      </c>
      <c r="J44" s="94">
        <f>0.85*1137.46</f>
        <v>966.84100000000001</v>
      </c>
      <c r="K44" s="97">
        <f>E44/(J44/100)</f>
        <v>97.016986246963057</v>
      </c>
    </row>
    <row r="45" spans="1:11" ht="16.5" thickBot="1" x14ac:dyDescent="0.3">
      <c r="A45" s="16">
        <v>2</v>
      </c>
      <c r="B45" s="7" t="s">
        <v>44</v>
      </c>
      <c r="C45" s="24" t="s">
        <v>45</v>
      </c>
      <c r="D45" s="16">
        <v>1</v>
      </c>
      <c r="E45" s="37">
        <v>638</v>
      </c>
      <c r="F45" s="16">
        <v>638</v>
      </c>
      <c r="G45" s="19" t="s">
        <v>145</v>
      </c>
      <c r="H45" s="19" t="s">
        <v>61</v>
      </c>
      <c r="I45" s="19" t="s">
        <v>135</v>
      </c>
      <c r="J45" s="95">
        <f>0.796*1137.46</f>
        <v>905.41816000000006</v>
      </c>
      <c r="K45" s="97">
        <f>E45/(J45/100)</f>
        <v>70.46467899428923</v>
      </c>
    </row>
    <row r="46" spans="1:11" x14ac:dyDescent="0.25">
      <c r="A46" s="16"/>
      <c r="B46" s="3" t="s">
        <v>4</v>
      </c>
      <c r="C46" s="24"/>
      <c r="D46" s="2">
        <v>2</v>
      </c>
      <c r="E46" s="37"/>
      <c r="F46" s="2">
        <v>1576</v>
      </c>
      <c r="G46" s="58"/>
      <c r="H46" s="58"/>
      <c r="I46" s="58"/>
      <c r="J46" s="88"/>
      <c r="K46" s="99"/>
    </row>
    <row r="47" spans="1:11" ht="15.75" customHeight="1" x14ac:dyDescent="0.25">
      <c r="A47" s="107" t="s">
        <v>46</v>
      </c>
      <c r="B47" s="111"/>
      <c r="C47" s="111"/>
      <c r="D47" s="111"/>
      <c r="E47" s="111"/>
      <c r="F47" s="112"/>
      <c r="G47" s="58"/>
      <c r="H47" s="58"/>
      <c r="I47" s="58"/>
      <c r="J47" s="88"/>
      <c r="K47" s="99"/>
    </row>
    <row r="48" spans="1:11" ht="16.5" thickBot="1" x14ac:dyDescent="0.3">
      <c r="A48" s="16">
        <v>1</v>
      </c>
      <c r="B48" s="7" t="s">
        <v>7</v>
      </c>
      <c r="C48" s="24" t="s">
        <v>12</v>
      </c>
      <c r="D48" s="16">
        <v>1</v>
      </c>
      <c r="E48" s="37">
        <v>824</v>
      </c>
      <c r="F48" s="16">
        <v>824</v>
      </c>
      <c r="G48" s="19" t="s">
        <v>146</v>
      </c>
      <c r="H48" s="19" t="s">
        <v>70</v>
      </c>
      <c r="I48" s="19" t="s">
        <v>138</v>
      </c>
      <c r="J48" s="95">
        <f>1.017*1137.46</f>
        <v>1156.79682</v>
      </c>
      <c r="K48" s="99">
        <f>E48/(J48/100)</f>
        <v>71.231177831211525</v>
      </c>
    </row>
    <row r="49" spans="1:11" ht="16.5" thickBot="1" x14ac:dyDescent="0.3">
      <c r="A49" s="16">
        <v>2</v>
      </c>
      <c r="B49" s="7" t="s">
        <v>47</v>
      </c>
      <c r="C49" s="24" t="s">
        <v>48</v>
      </c>
      <c r="D49" s="16">
        <v>1</v>
      </c>
      <c r="E49" s="37">
        <v>676</v>
      </c>
      <c r="F49" s="16">
        <v>676</v>
      </c>
      <c r="G49" s="19" t="s">
        <v>146</v>
      </c>
      <c r="H49" s="19" t="s">
        <v>147</v>
      </c>
      <c r="I49" s="19" t="s">
        <v>135</v>
      </c>
      <c r="J49" s="95">
        <f>0.796*1137.46</f>
        <v>905.41816000000006</v>
      </c>
      <c r="K49" s="99">
        <f>E49/(J49/100)</f>
        <v>74.661634796456923</v>
      </c>
    </row>
    <row r="50" spans="1:11" x14ac:dyDescent="0.25">
      <c r="A50" s="16"/>
      <c r="B50" s="3" t="s">
        <v>4</v>
      </c>
      <c r="C50" s="24"/>
      <c r="D50" s="2">
        <v>2</v>
      </c>
      <c r="E50" s="37"/>
      <c r="F50" s="2">
        <v>1500</v>
      </c>
      <c r="G50" s="58"/>
      <c r="H50" s="58"/>
      <c r="I50" s="58"/>
      <c r="J50" s="88"/>
      <c r="K50" s="99"/>
    </row>
    <row r="51" spans="1:11" ht="15.75" customHeight="1" x14ac:dyDescent="0.25">
      <c r="A51" s="107" t="s">
        <v>49</v>
      </c>
      <c r="B51" s="111"/>
      <c r="C51" s="111"/>
      <c r="D51" s="111"/>
      <c r="E51" s="111"/>
      <c r="F51" s="112"/>
      <c r="G51" s="58"/>
      <c r="H51" s="58"/>
      <c r="I51" s="58"/>
      <c r="J51" s="88"/>
      <c r="K51" s="99"/>
    </row>
    <row r="52" spans="1:11" ht="16.5" thickBot="1" x14ac:dyDescent="0.3">
      <c r="A52" s="16">
        <v>1</v>
      </c>
      <c r="B52" s="7" t="s">
        <v>7</v>
      </c>
      <c r="C52" s="24" t="s">
        <v>12</v>
      </c>
      <c r="D52" s="16">
        <v>1</v>
      </c>
      <c r="E52" s="37">
        <v>780</v>
      </c>
      <c r="F52" s="16">
        <v>780</v>
      </c>
      <c r="G52" s="19" t="s">
        <v>146</v>
      </c>
      <c r="H52" s="19" t="s">
        <v>70</v>
      </c>
      <c r="I52" s="19" t="s">
        <v>138</v>
      </c>
      <c r="J52" s="95">
        <f>1.017*1137.46</f>
        <v>1156.79682</v>
      </c>
      <c r="K52" s="99">
        <f>E52/(J52/100)</f>
        <v>67.427571247991494</v>
      </c>
    </row>
    <row r="53" spans="1:11" x14ac:dyDescent="0.25">
      <c r="A53" s="16"/>
      <c r="B53" s="3" t="s">
        <v>4</v>
      </c>
      <c r="C53" s="24"/>
      <c r="D53" s="2">
        <v>1</v>
      </c>
      <c r="E53" s="37"/>
      <c r="F53" s="2">
        <v>780</v>
      </c>
      <c r="G53" s="58"/>
      <c r="H53" s="58"/>
      <c r="I53" s="58"/>
      <c r="J53" s="88"/>
      <c r="K53" s="99"/>
    </row>
    <row r="54" spans="1:11" ht="15.75" customHeight="1" x14ac:dyDescent="0.25">
      <c r="A54" s="107" t="s">
        <v>36</v>
      </c>
      <c r="B54" s="111"/>
      <c r="C54" s="111"/>
      <c r="D54" s="111"/>
      <c r="E54" s="111"/>
      <c r="F54" s="112"/>
      <c r="G54" s="58"/>
      <c r="H54" s="58"/>
      <c r="I54" s="58"/>
      <c r="J54" s="88"/>
      <c r="K54" s="99"/>
    </row>
    <row r="55" spans="1:11" ht="16.5" thickBot="1" x14ac:dyDescent="0.3">
      <c r="A55" s="16">
        <v>1</v>
      </c>
      <c r="B55" s="17" t="s">
        <v>37</v>
      </c>
      <c r="C55" s="24" t="s">
        <v>38</v>
      </c>
      <c r="D55" s="16">
        <v>0.6</v>
      </c>
      <c r="E55" s="40">
        <v>640</v>
      </c>
      <c r="F55" s="16">
        <f>E55*D55</f>
        <v>384</v>
      </c>
      <c r="G55" s="55" t="s">
        <v>131</v>
      </c>
      <c r="H55" s="56" t="s">
        <v>63</v>
      </c>
      <c r="I55" s="56" t="s">
        <v>132</v>
      </c>
      <c r="J55" s="95">
        <f>0.666*1137.46</f>
        <v>757.54836000000012</v>
      </c>
      <c r="K55" s="97">
        <f>E55/(J55/100)</f>
        <v>84.483055312798768</v>
      </c>
    </row>
    <row r="56" spans="1:11" x14ac:dyDescent="0.25">
      <c r="A56" s="16"/>
      <c r="B56" s="3" t="s">
        <v>4</v>
      </c>
      <c r="C56" s="24"/>
      <c r="D56" s="2">
        <f>SUM(D55)</f>
        <v>0.6</v>
      </c>
      <c r="E56" s="40"/>
      <c r="F56" s="2">
        <f>SUM(F55)</f>
        <v>384</v>
      </c>
      <c r="G56" s="58"/>
      <c r="H56" s="58"/>
      <c r="I56" s="58"/>
      <c r="J56" s="88"/>
      <c r="K56" s="99"/>
    </row>
    <row r="57" spans="1:11" ht="15.75" customHeight="1" x14ac:dyDescent="0.25">
      <c r="A57" s="107" t="s">
        <v>39</v>
      </c>
      <c r="B57" s="108"/>
      <c r="C57" s="108"/>
      <c r="D57" s="108"/>
      <c r="E57" s="108"/>
      <c r="F57" s="109"/>
      <c r="G57" s="58"/>
      <c r="H57" s="58"/>
      <c r="I57" s="58"/>
      <c r="J57" s="88"/>
      <c r="K57" s="99"/>
    </row>
    <row r="58" spans="1:11" ht="32.25" thickBot="1" x14ac:dyDescent="0.3">
      <c r="A58" s="16">
        <v>1</v>
      </c>
      <c r="B58" s="17" t="s">
        <v>20</v>
      </c>
      <c r="C58" s="28" t="s">
        <v>21</v>
      </c>
      <c r="D58" s="16">
        <v>0.5</v>
      </c>
      <c r="E58" s="40">
        <v>620</v>
      </c>
      <c r="F58" s="16">
        <f>D58*E58</f>
        <v>310</v>
      </c>
      <c r="G58" s="58" t="s">
        <v>142</v>
      </c>
      <c r="H58" s="58" t="s">
        <v>59</v>
      </c>
      <c r="I58" s="58" t="s">
        <v>132</v>
      </c>
      <c r="J58" s="95">
        <f>0.666*1137.46</f>
        <v>757.54836000000012</v>
      </c>
      <c r="K58" s="97">
        <f>E58/(J58/100)</f>
        <v>81.842959834273799</v>
      </c>
    </row>
    <row r="59" spans="1:11" ht="36.75" customHeight="1" x14ac:dyDescent="0.25">
      <c r="A59" s="16">
        <v>2</v>
      </c>
      <c r="B59" s="17" t="s">
        <v>24</v>
      </c>
      <c r="C59" s="24" t="s">
        <v>25</v>
      </c>
      <c r="D59" s="16">
        <v>0.25</v>
      </c>
      <c r="E59" s="40">
        <v>620</v>
      </c>
      <c r="F59" s="82">
        <f t="shared" ref="F59:F60" si="8">D59*E59</f>
        <v>155</v>
      </c>
      <c r="G59" s="19" t="s">
        <v>142</v>
      </c>
      <c r="H59" s="19" t="s">
        <v>62</v>
      </c>
      <c r="I59" s="19" t="s">
        <v>132</v>
      </c>
      <c r="J59" s="94">
        <f t="shared" ref="J59" si="9">0.666*1137.46</f>
        <v>757.54836000000012</v>
      </c>
      <c r="K59" s="97">
        <f>E59/(J59/100)</f>
        <v>81.842959834273799</v>
      </c>
    </row>
    <row r="60" spans="1:11" ht="32.25" thickBot="1" x14ac:dyDescent="0.3">
      <c r="A60" s="16">
        <v>3</v>
      </c>
      <c r="B60" s="17" t="s">
        <v>53</v>
      </c>
      <c r="C60" s="24" t="s">
        <v>54</v>
      </c>
      <c r="D60" s="16">
        <v>0.5</v>
      </c>
      <c r="E60" s="40">
        <v>620</v>
      </c>
      <c r="F60" s="82">
        <f t="shared" si="8"/>
        <v>310</v>
      </c>
      <c r="G60" s="19" t="s">
        <v>146</v>
      </c>
      <c r="H60" s="19" t="s">
        <v>147</v>
      </c>
      <c r="I60" s="19" t="s">
        <v>135</v>
      </c>
      <c r="J60" s="95">
        <f>0.796*1137.46</f>
        <v>905.41816000000006</v>
      </c>
      <c r="K60" s="99">
        <f>E60/(J60/100)</f>
        <v>68.476647298525577</v>
      </c>
    </row>
    <row r="61" spans="1:11" x14ac:dyDescent="0.25">
      <c r="A61" s="16"/>
      <c r="B61" s="3" t="s">
        <v>4</v>
      </c>
      <c r="C61" s="26"/>
      <c r="D61" s="2">
        <v>1.25</v>
      </c>
      <c r="E61" s="38"/>
      <c r="F61" s="2">
        <v>725</v>
      </c>
      <c r="G61" s="58"/>
      <c r="H61" s="58"/>
      <c r="I61" s="58"/>
      <c r="J61" s="88"/>
      <c r="K61" s="99"/>
    </row>
    <row r="62" spans="1:11" ht="15.75" customHeight="1" x14ac:dyDescent="0.25">
      <c r="A62" s="110" t="s">
        <v>161</v>
      </c>
      <c r="B62" s="110"/>
      <c r="C62" s="110"/>
      <c r="D62" s="110"/>
      <c r="E62" s="110"/>
      <c r="F62" s="110"/>
      <c r="G62" s="58"/>
      <c r="H62" s="58"/>
      <c r="I62" s="58"/>
      <c r="J62" s="88"/>
      <c r="K62" s="99"/>
    </row>
    <row r="63" spans="1:11" ht="16.5" thickBot="1" x14ac:dyDescent="0.3">
      <c r="A63" s="8">
        <v>1</v>
      </c>
      <c r="B63" s="17" t="s">
        <v>44</v>
      </c>
      <c r="C63" s="24" t="s">
        <v>45</v>
      </c>
      <c r="D63" s="16">
        <v>1</v>
      </c>
      <c r="E63" s="40">
        <v>620</v>
      </c>
      <c r="F63" s="16">
        <f>D63*E63</f>
        <v>620</v>
      </c>
      <c r="G63" s="19" t="s">
        <v>145</v>
      </c>
      <c r="H63" s="19" t="s">
        <v>61</v>
      </c>
      <c r="I63" s="19" t="s">
        <v>135</v>
      </c>
      <c r="J63" s="95">
        <f>0.796*1137.46</f>
        <v>905.41816000000006</v>
      </c>
      <c r="K63" s="97">
        <f>E63/(J63/100)</f>
        <v>68.476647298525577</v>
      </c>
    </row>
    <row r="64" spans="1:11" x14ac:dyDescent="0.25">
      <c r="A64" s="15"/>
      <c r="B64" s="3" t="s">
        <v>4</v>
      </c>
      <c r="C64" s="24"/>
      <c r="D64" s="52">
        <v>1</v>
      </c>
      <c r="E64" s="35"/>
      <c r="F64" s="52">
        <v>610</v>
      </c>
      <c r="G64" s="58"/>
      <c r="H64" s="58"/>
      <c r="I64" s="58"/>
      <c r="J64" s="88"/>
      <c r="K64" s="99"/>
    </row>
    <row r="65" spans="1:11" ht="15.75" customHeight="1" x14ac:dyDescent="0.25">
      <c r="A65" s="110" t="s">
        <v>40</v>
      </c>
      <c r="B65" s="110"/>
      <c r="C65" s="110"/>
      <c r="D65" s="110"/>
      <c r="E65" s="110"/>
      <c r="F65" s="110"/>
      <c r="G65" s="58"/>
      <c r="H65" s="58"/>
      <c r="I65" s="58"/>
      <c r="J65" s="88"/>
      <c r="K65" s="99"/>
    </row>
    <row r="66" spans="1:11" ht="16.5" thickBot="1" x14ac:dyDescent="0.3">
      <c r="A66" s="16">
        <v>1</v>
      </c>
      <c r="B66" s="17" t="s">
        <v>41</v>
      </c>
      <c r="C66" s="24" t="s">
        <v>42</v>
      </c>
      <c r="D66" s="16">
        <v>0.5</v>
      </c>
      <c r="E66" s="37">
        <v>1118</v>
      </c>
      <c r="F66" s="16">
        <v>559</v>
      </c>
      <c r="G66" s="19" t="s">
        <v>148</v>
      </c>
      <c r="H66" s="19" t="s">
        <v>109</v>
      </c>
      <c r="I66" s="19" t="s">
        <v>135</v>
      </c>
      <c r="J66" s="95">
        <f>0.796*1137.46</f>
        <v>905.41816000000006</v>
      </c>
      <c r="K66" s="97">
        <f>E66/(J66/100)</f>
        <v>123.47885754798645</v>
      </c>
    </row>
    <row r="67" spans="1:11" s="32" customFormat="1" x14ac:dyDescent="0.25">
      <c r="A67" s="2"/>
      <c r="B67" s="3" t="s">
        <v>4</v>
      </c>
      <c r="C67" s="26"/>
      <c r="D67" s="2">
        <v>0.5</v>
      </c>
      <c r="E67" s="35"/>
      <c r="F67" s="2">
        <v>559</v>
      </c>
      <c r="G67" s="59"/>
      <c r="H67" s="59"/>
      <c r="I67" s="59"/>
      <c r="J67" s="89"/>
      <c r="K67" s="77"/>
    </row>
    <row r="68" spans="1:11" ht="15.75" customHeight="1" x14ac:dyDescent="0.25">
      <c r="A68" s="107" t="s">
        <v>50</v>
      </c>
      <c r="B68" s="111"/>
      <c r="C68" s="111"/>
      <c r="D68" s="111"/>
      <c r="E68" s="111"/>
      <c r="F68" s="112"/>
      <c r="G68" s="58"/>
      <c r="H68" s="58"/>
      <c r="I68" s="58"/>
      <c r="J68" s="88"/>
      <c r="K68" s="99"/>
    </row>
    <row r="69" spans="1:11" ht="16.5" thickBot="1" x14ac:dyDescent="0.3">
      <c r="A69" s="16">
        <v>1</v>
      </c>
      <c r="B69" s="17" t="s">
        <v>37</v>
      </c>
      <c r="C69" s="24" t="s">
        <v>38</v>
      </c>
      <c r="D69" s="16">
        <v>0.5</v>
      </c>
      <c r="E69" s="40">
        <v>640</v>
      </c>
      <c r="F69" s="16">
        <f>D69*E69</f>
        <v>320</v>
      </c>
      <c r="G69" s="55" t="s">
        <v>131</v>
      </c>
      <c r="H69" s="56" t="s">
        <v>63</v>
      </c>
      <c r="I69" s="56" t="s">
        <v>132</v>
      </c>
      <c r="J69" s="95">
        <f>0.666*1137.46</f>
        <v>757.54836000000012</v>
      </c>
      <c r="K69" s="97">
        <f>E69/(J69/100)</f>
        <v>84.483055312798768</v>
      </c>
    </row>
    <row r="70" spans="1:11" ht="32.25" thickBot="1" x14ac:dyDescent="0.3">
      <c r="A70" s="16">
        <v>2</v>
      </c>
      <c r="B70" s="17" t="s">
        <v>20</v>
      </c>
      <c r="C70" s="28" t="s">
        <v>21</v>
      </c>
      <c r="D70" s="16">
        <v>0.5</v>
      </c>
      <c r="E70" s="40">
        <v>620</v>
      </c>
      <c r="F70" s="16">
        <f>D70*E70</f>
        <v>310</v>
      </c>
      <c r="G70" s="58" t="s">
        <v>142</v>
      </c>
      <c r="H70" s="58" t="s">
        <v>59</v>
      </c>
      <c r="I70" s="58" t="s">
        <v>132</v>
      </c>
      <c r="J70" s="95">
        <f>0.666*1137.46</f>
        <v>757.54836000000012</v>
      </c>
      <c r="K70" s="97">
        <f>E70/(J70/100)</f>
        <v>81.842959834273799</v>
      </c>
    </row>
    <row r="71" spans="1:11" s="32" customFormat="1" x14ac:dyDescent="0.25">
      <c r="A71" s="2"/>
      <c r="B71" s="3" t="s">
        <v>4</v>
      </c>
      <c r="C71" s="26"/>
      <c r="D71" s="2">
        <f>SUM(D69:D70)</f>
        <v>1</v>
      </c>
      <c r="E71" s="35"/>
      <c r="F71" s="2">
        <f>SUM(F69:F70)</f>
        <v>630</v>
      </c>
      <c r="G71" s="59"/>
      <c r="H71" s="59"/>
      <c r="I71" s="59"/>
      <c r="J71" s="89"/>
      <c r="K71" s="77"/>
    </row>
    <row r="72" spans="1:11" ht="15.75" customHeight="1" x14ac:dyDescent="0.25">
      <c r="A72" s="107" t="s">
        <v>51</v>
      </c>
      <c r="B72" s="111"/>
      <c r="C72" s="111"/>
      <c r="D72" s="111"/>
      <c r="E72" s="111"/>
      <c r="F72" s="112"/>
      <c r="G72" s="58"/>
      <c r="H72" s="58"/>
      <c r="I72" s="58"/>
      <c r="J72" s="88"/>
      <c r="K72" s="99"/>
    </row>
    <row r="73" spans="1:11" ht="31.5" x14ac:dyDescent="0.25">
      <c r="A73" s="16">
        <v>1</v>
      </c>
      <c r="B73" s="17" t="s">
        <v>52</v>
      </c>
      <c r="C73" s="24" t="s">
        <v>42</v>
      </c>
      <c r="D73" s="16">
        <v>0.5</v>
      </c>
      <c r="E73" s="40">
        <v>1118</v>
      </c>
      <c r="F73" s="16">
        <v>559</v>
      </c>
      <c r="G73" s="19" t="s">
        <v>148</v>
      </c>
      <c r="H73" s="19" t="s">
        <v>109</v>
      </c>
      <c r="I73" s="19" t="s">
        <v>135</v>
      </c>
      <c r="J73" s="94">
        <f>0.796*1137.46</f>
        <v>905.41816000000006</v>
      </c>
      <c r="K73" s="97">
        <f>F73/D73/(J73/100)</f>
        <v>123.47885754798645</v>
      </c>
    </row>
    <row r="74" spans="1:11" x14ac:dyDescent="0.25">
      <c r="A74" s="16"/>
      <c r="B74" s="3" t="s">
        <v>4</v>
      </c>
      <c r="C74" s="24"/>
      <c r="D74" s="2">
        <v>0.5</v>
      </c>
      <c r="E74" s="40"/>
      <c r="F74" s="2">
        <v>559</v>
      </c>
      <c r="G74" s="58"/>
      <c r="H74" s="58"/>
      <c r="I74" s="58"/>
      <c r="J74" s="88"/>
      <c r="K74" s="99"/>
    </row>
    <row r="75" spans="1:11" ht="15.75" customHeight="1" x14ac:dyDescent="0.25">
      <c r="A75" s="107" t="s">
        <v>162</v>
      </c>
      <c r="B75" s="108"/>
      <c r="C75" s="108"/>
      <c r="D75" s="108"/>
      <c r="E75" s="108"/>
      <c r="F75" s="109"/>
      <c r="G75" s="58"/>
      <c r="H75" s="58"/>
      <c r="I75" s="58"/>
      <c r="J75" s="88"/>
      <c r="K75" s="99"/>
    </row>
    <row r="76" spans="1:11" ht="16.5" thickBot="1" x14ac:dyDescent="0.3">
      <c r="A76" s="16">
        <v>1</v>
      </c>
      <c r="B76" s="17" t="s">
        <v>44</v>
      </c>
      <c r="C76" s="24" t="s">
        <v>45</v>
      </c>
      <c r="D76" s="16">
        <v>1</v>
      </c>
      <c r="E76" s="40">
        <v>620</v>
      </c>
      <c r="F76" s="82">
        <f>D76*E76</f>
        <v>620</v>
      </c>
      <c r="G76" s="19" t="s">
        <v>145</v>
      </c>
      <c r="H76" s="19" t="s">
        <v>61</v>
      </c>
      <c r="I76" s="19" t="s">
        <v>135</v>
      </c>
      <c r="J76" s="95">
        <f>0.796*1137.46</f>
        <v>905.41816000000006</v>
      </c>
      <c r="K76" s="97">
        <f>E76/(J76/100)</f>
        <v>68.476647298525577</v>
      </c>
    </row>
    <row r="77" spans="1:11" x14ac:dyDescent="0.25">
      <c r="A77" s="15"/>
      <c r="B77" s="3" t="s">
        <v>4</v>
      </c>
      <c r="C77" s="24"/>
      <c r="D77" s="2">
        <v>1</v>
      </c>
      <c r="E77" s="38"/>
      <c r="F77" s="2">
        <v>594</v>
      </c>
      <c r="G77" s="58"/>
      <c r="H77" s="58"/>
      <c r="I77" s="58"/>
      <c r="J77" s="88"/>
      <c r="K77" s="99"/>
    </row>
    <row r="78" spans="1:11" ht="15.75" customHeight="1" x14ac:dyDescent="0.25">
      <c r="A78" s="113" t="s">
        <v>92</v>
      </c>
      <c r="B78" s="114"/>
      <c r="C78" s="114"/>
      <c r="D78" s="114"/>
      <c r="E78" s="114"/>
      <c r="F78" s="114"/>
      <c r="G78" s="58"/>
      <c r="H78" s="58"/>
      <c r="I78" s="58"/>
      <c r="J78" s="88"/>
      <c r="K78" s="99"/>
    </row>
    <row r="79" spans="1:11" ht="32.25" thickBot="1" x14ac:dyDescent="0.3">
      <c r="A79" s="10">
        <v>1</v>
      </c>
      <c r="B79" s="72" t="s">
        <v>82</v>
      </c>
      <c r="C79" s="30" t="s">
        <v>84</v>
      </c>
      <c r="D79" s="10">
        <v>1</v>
      </c>
      <c r="E79" s="41">
        <v>830</v>
      </c>
      <c r="F79" s="10">
        <f>D79*E79</f>
        <v>830</v>
      </c>
      <c r="G79" s="58" t="s">
        <v>57</v>
      </c>
      <c r="H79" s="73" t="s">
        <v>61</v>
      </c>
      <c r="I79" s="58" t="s">
        <v>135</v>
      </c>
      <c r="J79" s="95">
        <f>0.796*1137.46</f>
        <v>905.41816000000006</v>
      </c>
      <c r="K79" s="97">
        <f t="shared" ref="K79:K86" si="10">E79/(J79/100)</f>
        <v>91.670350415768112</v>
      </c>
    </row>
    <row r="80" spans="1:11" ht="15" customHeight="1" x14ac:dyDescent="0.25">
      <c r="A80" s="10">
        <v>2</v>
      </c>
      <c r="B80" s="21" t="s">
        <v>72</v>
      </c>
      <c r="C80" s="30" t="s">
        <v>38</v>
      </c>
      <c r="D80" s="10">
        <v>1</v>
      </c>
      <c r="E80" s="41">
        <v>700</v>
      </c>
      <c r="F80" s="10">
        <f t="shared" ref="F80:F86" si="11">D80*E80</f>
        <v>700</v>
      </c>
      <c r="G80" s="55" t="s">
        <v>131</v>
      </c>
      <c r="H80" s="56" t="s">
        <v>61</v>
      </c>
      <c r="I80" s="56" t="s">
        <v>135</v>
      </c>
      <c r="J80" s="70">
        <f>0.796*1137.46</f>
        <v>905.41816000000006</v>
      </c>
      <c r="K80" s="97">
        <f t="shared" si="10"/>
        <v>77.312343724141783</v>
      </c>
    </row>
    <row r="81" spans="1:12" ht="16.5" thickBot="1" x14ac:dyDescent="0.3">
      <c r="A81" s="10">
        <v>3</v>
      </c>
      <c r="B81" s="21" t="s">
        <v>83</v>
      </c>
      <c r="C81" s="30" t="s">
        <v>85</v>
      </c>
      <c r="D81" s="10">
        <v>1</v>
      </c>
      <c r="E81" s="48">
        <v>620</v>
      </c>
      <c r="F81" s="10">
        <f t="shared" si="11"/>
        <v>620</v>
      </c>
      <c r="G81" s="13" t="s">
        <v>149</v>
      </c>
      <c r="H81" s="13" t="s">
        <v>63</v>
      </c>
      <c r="I81" s="13" t="s">
        <v>141</v>
      </c>
      <c r="J81" s="95">
        <f>0.623*1137.46</f>
        <v>708.63758000000007</v>
      </c>
      <c r="K81" s="97">
        <f t="shared" si="10"/>
        <v>87.49183186135852</v>
      </c>
    </row>
    <row r="82" spans="1:12" ht="16.5" thickBot="1" x14ac:dyDescent="0.3">
      <c r="A82" s="10">
        <v>4</v>
      </c>
      <c r="B82" s="72" t="s">
        <v>65</v>
      </c>
      <c r="C82" s="74" t="s">
        <v>86</v>
      </c>
      <c r="D82" s="10">
        <v>1</v>
      </c>
      <c r="E82" s="48">
        <v>620</v>
      </c>
      <c r="F82" s="10">
        <f t="shared" si="11"/>
        <v>620</v>
      </c>
      <c r="G82" s="19" t="s">
        <v>143</v>
      </c>
      <c r="H82" s="19" t="s">
        <v>63</v>
      </c>
      <c r="I82" s="19" t="s">
        <v>56</v>
      </c>
      <c r="J82" s="95">
        <f>0.513*1137.46</f>
        <v>583.51697999999999</v>
      </c>
      <c r="K82" s="97">
        <f t="shared" si="10"/>
        <v>106.25226364449583</v>
      </c>
    </row>
    <row r="83" spans="1:12" ht="16.5" thickBot="1" x14ac:dyDescent="0.3">
      <c r="A83" s="10">
        <v>5</v>
      </c>
      <c r="B83" s="21" t="s">
        <v>69</v>
      </c>
      <c r="C83" s="30" t="s">
        <v>17</v>
      </c>
      <c r="D83" s="10">
        <v>3</v>
      </c>
      <c r="E83" s="48">
        <v>620</v>
      </c>
      <c r="F83" s="10">
        <f t="shared" si="11"/>
        <v>1860</v>
      </c>
      <c r="G83" s="19" t="s">
        <v>143</v>
      </c>
      <c r="H83" s="19" t="s">
        <v>63</v>
      </c>
      <c r="I83" s="19" t="s">
        <v>56</v>
      </c>
      <c r="J83" s="95">
        <f t="shared" ref="J83:J84" si="12">0.513*1137.46</f>
        <v>583.51697999999999</v>
      </c>
      <c r="K83" s="97">
        <f t="shared" si="10"/>
        <v>106.25226364449583</v>
      </c>
    </row>
    <row r="84" spans="1:12" ht="16.5" thickBot="1" x14ac:dyDescent="0.3">
      <c r="A84" s="10">
        <v>6</v>
      </c>
      <c r="B84" s="21" t="s">
        <v>19</v>
      </c>
      <c r="C84" s="30" t="s">
        <v>15</v>
      </c>
      <c r="D84" s="10">
        <v>1</v>
      </c>
      <c r="E84" s="48">
        <v>620</v>
      </c>
      <c r="F84" s="10">
        <f t="shared" si="11"/>
        <v>620</v>
      </c>
      <c r="G84" s="19" t="s">
        <v>143</v>
      </c>
      <c r="H84" s="19" t="s">
        <v>63</v>
      </c>
      <c r="I84" s="19" t="s">
        <v>56</v>
      </c>
      <c r="J84" s="95">
        <f t="shared" si="12"/>
        <v>583.51697999999999</v>
      </c>
      <c r="K84" s="97">
        <f t="shared" si="10"/>
        <v>106.25226364449583</v>
      </c>
    </row>
    <row r="85" spans="1:12" x14ac:dyDescent="0.25">
      <c r="A85" s="10">
        <v>7</v>
      </c>
      <c r="B85" s="17" t="s">
        <v>68</v>
      </c>
      <c r="C85" s="71" t="s">
        <v>90</v>
      </c>
      <c r="D85" s="10">
        <v>1</v>
      </c>
      <c r="E85" s="48">
        <v>620</v>
      </c>
      <c r="F85" s="10">
        <f t="shared" si="11"/>
        <v>620</v>
      </c>
      <c r="G85" s="13" t="s">
        <v>143</v>
      </c>
      <c r="H85" s="13" t="s">
        <v>70</v>
      </c>
      <c r="I85" s="13" t="s">
        <v>139</v>
      </c>
      <c r="J85" s="94">
        <f>0.582*1137.46</f>
        <v>662.00171999999998</v>
      </c>
      <c r="K85" s="97">
        <f t="shared" si="10"/>
        <v>93.655345789736018</v>
      </c>
    </row>
    <row r="86" spans="1:12" ht="16.5" thickBot="1" x14ac:dyDescent="0.3">
      <c r="A86" s="10">
        <v>9</v>
      </c>
      <c r="B86" s="21" t="s">
        <v>163</v>
      </c>
      <c r="C86" s="30" t="s">
        <v>164</v>
      </c>
      <c r="D86" s="10">
        <v>0.3</v>
      </c>
      <c r="E86" s="48">
        <v>620</v>
      </c>
      <c r="F86" s="10">
        <f t="shared" si="11"/>
        <v>186</v>
      </c>
      <c r="G86" s="13" t="s">
        <v>143</v>
      </c>
      <c r="H86" s="13" t="s">
        <v>60</v>
      </c>
      <c r="I86" s="13" t="s">
        <v>57</v>
      </c>
      <c r="J86" s="95">
        <f>0.57*1137.46</f>
        <v>648.35219999999993</v>
      </c>
      <c r="K86" s="97">
        <f t="shared" si="10"/>
        <v>95.627037280046267</v>
      </c>
    </row>
    <row r="87" spans="1:12" s="32" customFormat="1" x14ac:dyDescent="0.25">
      <c r="A87" s="33"/>
      <c r="B87" s="3" t="s">
        <v>4</v>
      </c>
      <c r="C87" s="34"/>
      <c r="D87" s="33">
        <f>SUM(D79:D86)</f>
        <v>9.3000000000000007</v>
      </c>
      <c r="E87" s="42"/>
      <c r="F87" s="33">
        <f>SUM(F79:F86)</f>
        <v>6056</v>
      </c>
      <c r="G87" s="59"/>
      <c r="H87" s="59"/>
      <c r="I87" s="59"/>
      <c r="J87" s="89"/>
      <c r="K87" s="77"/>
    </row>
    <row r="88" spans="1:12" x14ac:dyDescent="0.25">
      <c r="A88" s="115" t="s">
        <v>93</v>
      </c>
      <c r="B88" s="115"/>
      <c r="C88" s="115"/>
      <c r="D88" s="115"/>
      <c r="E88" s="115"/>
      <c r="F88" s="115"/>
      <c r="G88" s="58"/>
      <c r="H88" s="58"/>
      <c r="I88" s="58"/>
      <c r="J88" s="88"/>
      <c r="K88" s="99"/>
    </row>
    <row r="89" spans="1:12" ht="16.5" thickBot="1" x14ac:dyDescent="0.3">
      <c r="A89" s="10">
        <v>1</v>
      </c>
      <c r="B89" s="21" t="s">
        <v>66</v>
      </c>
      <c r="C89" s="30" t="s">
        <v>16</v>
      </c>
      <c r="D89" s="10">
        <v>1</v>
      </c>
      <c r="E89" s="41">
        <v>750</v>
      </c>
      <c r="F89" s="10">
        <v>750</v>
      </c>
      <c r="G89" s="19" t="s">
        <v>57</v>
      </c>
      <c r="H89" s="19" t="s">
        <v>63</v>
      </c>
      <c r="I89" s="19" t="s">
        <v>141</v>
      </c>
      <c r="J89" s="95">
        <f>0.623*1137.46</f>
        <v>708.63758000000007</v>
      </c>
      <c r="K89" s="97">
        <f>E89/(J89/100)</f>
        <v>105.83689338067562</v>
      </c>
    </row>
    <row r="90" spans="1:12" ht="32.25" thickBot="1" x14ac:dyDescent="0.3">
      <c r="A90" s="10">
        <v>2</v>
      </c>
      <c r="B90" s="79" t="s">
        <v>165</v>
      </c>
      <c r="C90" s="78" t="s">
        <v>126</v>
      </c>
      <c r="D90" s="10">
        <v>1</v>
      </c>
      <c r="E90" s="48">
        <v>620</v>
      </c>
      <c r="F90" s="10">
        <f>E90*D90</f>
        <v>620</v>
      </c>
      <c r="G90" s="13" t="s">
        <v>127</v>
      </c>
      <c r="H90" s="13" t="s">
        <v>150</v>
      </c>
      <c r="I90" s="13" t="s">
        <v>132</v>
      </c>
      <c r="J90" s="95">
        <f>0.666*1137.46</f>
        <v>757.54836000000012</v>
      </c>
      <c r="K90" s="97">
        <f>E90/(J90/100)</f>
        <v>81.842959834273799</v>
      </c>
    </row>
    <row r="91" spans="1:12" ht="32.25" thickBot="1" x14ac:dyDescent="0.3">
      <c r="A91" s="10">
        <v>3</v>
      </c>
      <c r="B91" s="31" t="s">
        <v>87</v>
      </c>
      <c r="C91" s="30" t="s">
        <v>88</v>
      </c>
      <c r="D91" s="10">
        <v>7.5</v>
      </c>
      <c r="E91" s="48">
        <v>620</v>
      </c>
      <c r="F91" s="10">
        <f>E91*D91</f>
        <v>4650</v>
      </c>
      <c r="G91" s="13" t="s">
        <v>64</v>
      </c>
      <c r="H91" s="13" t="s">
        <v>151</v>
      </c>
      <c r="I91" s="13" t="s">
        <v>139</v>
      </c>
      <c r="J91" s="95">
        <f>0.582*1137.46</f>
        <v>662.00171999999998</v>
      </c>
      <c r="K91" s="97">
        <f>E91/(J91/100)</f>
        <v>93.655345789736018</v>
      </c>
    </row>
    <row r="92" spans="1:12" ht="16.5" thickBot="1" x14ac:dyDescent="0.3">
      <c r="A92" s="10">
        <v>5</v>
      </c>
      <c r="B92" s="21" t="s">
        <v>67</v>
      </c>
      <c r="C92" s="30" t="s">
        <v>89</v>
      </c>
      <c r="D92" s="10">
        <v>5</v>
      </c>
      <c r="E92" s="41">
        <v>660</v>
      </c>
      <c r="F92" s="10">
        <f>E92*D92</f>
        <v>3300</v>
      </c>
      <c r="G92" s="13" t="s">
        <v>143</v>
      </c>
      <c r="H92" s="13" t="s">
        <v>60</v>
      </c>
      <c r="I92" s="13" t="s">
        <v>57</v>
      </c>
      <c r="J92" s="95">
        <f>0.57*1137.46</f>
        <v>648.35219999999993</v>
      </c>
      <c r="K92" s="97">
        <f>F92/D92/(J92/100)</f>
        <v>101.79652355617829</v>
      </c>
      <c r="L92" s="102"/>
    </row>
    <row r="93" spans="1:12" ht="16.5" thickBot="1" x14ac:dyDescent="0.3">
      <c r="A93" s="10">
        <v>6</v>
      </c>
      <c r="B93" s="80" t="s">
        <v>113</v>
      </c>
      <c r="C93" s="81" t="s">
        <v>86</v>
      </c>
      <c r="D93" s="10">
        <v>1</v>
      </c>
      <c r="E93" s="48">
        <v>620</v>
      </c>
      <c r="F93" s="86">
        <f t="shared" ref="F93:F96" si="13">E93*D93</f>
        <v>620</v>
      </c>
      <c r="G93" s="87" t="s">
        <v>143</v>
      </c>
      <c r="H93" s="87" t="s">
        <v>61</v>
      </c>
      <c r="I93" s="87" t="s">
        <v>124</v>
      </c>
      <c r="J93" s="95">
        <v>583.51697999999999</v>
      </c>
      <c r="K93" s="97">
        <f>E93/(J93/100)</f>
        <v>106.25226364449583</v>
      </c>
      <c r="L93" s="102"/>
    </row>
    <row r="94" spans="1:12" x14ac:dyDescent="0.25">
      <c r="A94" s="10">
        <v>7</v>
      </c>
      <c r="B94" s="21" t="s">
        <v>68</v>
      </c>
      <c r="C94" s="30" t="s">
        <v>90</v>
      </c>
      <c r="D94" s="10">
        <v>1</v>
      </c>
      <c r="E94" s="48">
        <v>620</v>
      </c>
      <c r="F94" s="86">
        <f t="shared" si="13"/>
        <v>620</v>
      </c>
      <c r="G94" s="13" t="s">
        <v>143</v>
      </c>
      <c r="H94" s="13" t="s">
        <v>70</v>
      </c>
      <c r="I94" s="13" t="s">
        <v>139</v>
      </c>
      <c r="J94" s="94">
        <f>0.582*1137.46</f>
        <v>662.00171999999998</v>
      </c>
      <c r="K94" s="97">
        <f>E94/(J94/100)</f>
        <v>93.655345789736018</v>
      </c>
    </row>
    <row r="95" spans="1:12" ht="16.5" thickBot="1" x14ac:dyDescent="0.3">
      <c r="A95" s="10">
        <v>8</v>
      </c>
      <c r="B95" s="21" t="s">
        <v>69</v>
      </c>
      <c r="C95" s="30" t="s">
        <v>91</v>
      </c>
      <c r="D95" s="10">
        <v>1</v>
      </c>
      <c r="E95" s="48">
        <v>620</v>
      </c>
      <c r="F95" s="86">
        <f t="shared" si="13"/>
        <v>620</v>
      </c>
      <c r="G95" s="19" t="s">
        <v>143</v>
      </c>
      <c r="H95" s="19" t="s">
        <v>63</v>
      </c>
      <c r="I95" s="19" t="s">
        <v>56</v>
      </c>
      <c r="J95" s="95">
        <f>0.513*1137.46</f>
        <v>583.51697999999999</v>
      </c>
      <c r="K95" s="97">
        <f>F95/D95/(J95/100)</f>
        <v>106.25226364449583</v>
      </c>
    </row>
    <row r="96" spans="1:12" ht="16.5" thickBot="1" x14ac:dyDescent="0.3">
      <c r="A96" s="10">
        <v>9</v>
      </c>
      <c r="B96" s="21" t="s">
        <v>19</v>
      </c>
      <c r="C96" s="30" t="s">
        <v>15</v>
      </c>
      <c r="D96" s="10">
        <v>1</v>
      </c>
      <c r="E96" s="48">
        <v>620</v>
      </c>
      <c r="F96" s="86">
        <f t="shared" si="13"/>
        <v>620</v>
      </c>
      <c r="G96" s="19" t="s">
        <v>143</v>
      </c>
      <c r="H96" s="19" t="s">
        <v>63</v>
      </c>
      <c r="I96" s="19" t="s">
        <v>56</v>
      </c>
      <c r="J96" s="95">
        <f>0.513*1137.46</f>
        <v>583.51697999999999</v>
      </c>
      <c r="K96" s="97">
        <f>F96/D96/(J96/100)</f>
        <v>106.25226364449583</v>
      </c>
    </row>
    <row r="97" spans="1:11" s="32" customFormat="1" ht="14.25" customHeight="1" x14ac:dyDescent="0.25">
      <c r="A97" s="33"/>
      <c r="B97" s="3" t="s">
        <v>4</v>
      </c>
      <c r="C97" s="34"/>
      <c r="D97" s="33">
        <f>SUM(D89:D96)</f>
        <v>18.5</v>
      </c>
      <c r="E97" s="54"/>
      <c r="F97" s="33">
        <f>SUM(F89:F96)</f>
        <v>11800</v>
      </c>
      <c r="G97" s="59"/>
      <c r="H97" s="59"/>
      <c r="I97" s="59"/>
      <c r="J97" s="89"/>
      <c r="K97" s="77"/>
    </row>
    <row r="98" spans="1:11" x14ac:dyDescent="0.25">
      <c r="A98" s="116" t="s">
        <v>94</v>
      </c>
      <c r="B98" s="116"/>
      <c r="C98" s="116"/>
      <c r="D98" s="116"/>
      <c r="E98" s="116"/>
      <c r="F98" s="116"/>
      <c r="G98" s="58"/>
      <c r="H98" s="58"/>
      <c r="I98" s="58"/>
      <c r="J98" s="88"/>
      <c r="K98" s="99"/>
    </row>
    <row r="99" spans="1:11" ht="16.5" thickBot="1" x14ac:dyDescent="0.3">
      <c r="A99" s="11">
        <v>1</v>
      </c>
      <c r="B99" s="12" t="s">
        <v>69</v>
      </c>
      <c r="C99" s="18" t="s">
        <v>17</v>
      </c>
      <c r="D99" s="19">
        <v>1</v>
      </c>
      <c r="E99" s="75">
        <v>620</v>
      </c>
      <c r="F99" s="86">
        <f t="shared" ref="F99" si="14">E99*D99</f>
        <v>620</v>
      </c>
      <c r="G99" s="19" t="s">
        <v>143</v>
      </c>
      <c r="H99" s="19" t="s">
        <v>63</v>
      </c>
      <c r="I99" s="19" t="s">
        <v>56</v>
      </c>
      <c r="J99" s="95">
        <f>0.513*1137.46</f>
        <v>583.51697999999999</v>
      </c>
      <c r="K99" s="97">
        <f>F99/D99/(J99/100)</f>
        <v>106.25226364449583</v>
      </c>
    </row>
    <row r="100" spans="1:11" s="32" customFormat="1" ht="14.25" customHeight="1" x14ac:dyDescent="0.25">
      <c r="A100" s="33"/>
      <c r="B100" s="3" t="s">
        <v>4</v>
      </c>
      <c r="C100" s="34"/>
      <c r="D100" s="33">
        <f>SUM(D99)</f>
        <v>1</v>
      </c>
      <c r="E100" s="42"/>
      <c r="F100" s="33">
        <f>SUM(F99)</f>
        <v>620</v>
      </c>
      <c r="G100" s="59"/>
      <c r="H100" s="59"/>
      <c r="I100" s="59"/>
      <c r="J100" s="89"/>
      <c r="K100" s="77"/>
    </row>
    <row r="101" spans="1:11" ht="18" customHeight="1" x14ac:dyDescent="0.25">
      <c r="A101" s="105" t="s">
        <v>116</v>
      </c>
      <c r="B101" s="106"/>
      <c r="C101" s="106"/>
      <c r="D101" s="106"/>
      <c r="E101" s="106"/>
      <c r="F101" s="106"/>
      <c r="G101" s="58"/>
      <c r="H101" s="58"/>
      <c r="I101" s="58"/>
      <c r="J101" s="88"/>
      <c r="K101" s="99"/>
    </row>
    <row r="102" spans="1:11" ht="16.5" thickBot="1" x14ac:dyDescent="0.3">
      <c r="A102" s="10">
        <v>1</v>
      </c>
      <c r="B102" s="21" t="s">
        <v>7</v>
      </c>
      <c r="C102" s="44" t="s">
        <v>102</v>
      </c>
      <c r="D102" s="10">
        <v>1</v>
      </c>
      <c r="E102" s="41">
        <v>1360</v>
      </c>
      <c r="F102" s="41">
        <f>D102*E102</f>
        <v>1360</v>
      </c>
      <c r="G102" s="19" t="s">
        <v>129</v>
      </c>
      <c r="H102" s="19" t="s">
        <v>63</v>
      </c>
      <c r="I102" s="19" t="s">
        <v>130</v>
      </c>
      <c r="J102" s="95">
        <f>1.911*1137.46</f>
        <v>2173.68606</v>
      </c>
      <c r="K102" s="97">
        <f>E102/(J102/100)</f>
        <v>62.566532721841163</v>
      </c>
    </row>
    <row r="103" spans="1:11" ht="16.5" thickBot="1" x14ac:dyDescent="0.3">
      <c r="A103" s="10">
        <v>2</v>
      </c>
      <c r="B103" s="21" t="s">
        <v>115</v>
      </c>
      <c r="C103" s="45">
        <v>515103</v>
      </c>
      <c r="D103" s="10">
        <v>1</v>
      </c>
      <c r="E103" s="41">
        <v>850</v>
      </c>
      <c r="F103" s="41">
        <f>D103*E103</f>
        <v>850</v>
      </c>
      <c r="G103" s="19" t="s">
        <v>57</v>
      </c>
      <c r="H103" s="19" t="s">
        <v>63</v>
      </c>
      <c r="I103" s="19" t="s">
        <v>141</v>
      </c>
      <c r="J103" s="95">
        <f>0.623*1137.46</f>
        <v>708.63758000000007</v>
      </c>
      <c r="K103" s="97">
        <f>E103/(J103/100)</f>
        <v>119.9484791647657</v>
      </c>
    </row>
    <row r="104" spans="1:11" x14ac:dyDescent="0.25">
      <c r="A104" s="46">
        <v>3</v>
      </c>
      <c r="B104" s="51" t="s">
        <v>108</v>
      </c>
      <c r="C104" s="47">
        <v>224001</v>
      </c>
      <c r="D104" s="46">
        <v>0.5</v>
      </c>
      <c r="E104" s="48">
        <v>875</v>
      </c>
      <c r="F104" s="49">
        <f>D104*E104</f>
        <v>437.5</v>
      </c>
      <c r="G104" s="19" t="s">
        <v>148</v>
      </c>
      <c r="H104" s="19" t="s">
        <v>109</v>
      </c>
      <c r="I104" s="19" t="s">
        <v>135</v>
      </c>
      <c r="J104" s="94">
        <f>0.796*1137.46</f>
        <v>905.41816000000006</v>
      </c>
      <c r="K104" s="97">
        <f>F104/D104/(J104/100)</f>
        <v>96.640429655177229</v>
      </c>
    </row>
    <row r="105" spans="1:11" s="66" customFormat="1" ht="34.5" customHeight="1" thickBot="1" x14ac:dyDescent="0.3">
      <c r="A105" s="60">
        <v>4</v>
      </c>
      <c r="B105" s="61" t="s">
        <v>125</v>
      </c>
      <c r="C105" s="62" t="s">
        <v>126</v>
      </c>
      <c r="D105" s="60">
        <v>2.25</v>
      </c>
      <c r="E105" s="63">
        <v>720</v>
      </c>
      <c r="F105" s="64">
        <f>D105*E105</f>
        <v>1620</v>
      </c>
      <c r="G105" s="65" t="s">
        <v>127</v>
      </c>
      <c r="H105" s="65" t="s">
        <v>58</v>
      </c>
      <c r="I105" s="65" t="s">
        <v>132</v>
      </c>
      <c r="J105" s="76">
        <f>0.666*1137.46</f>
        <v>757.54836000000012</v>
      </c>
      <c r="K105" s="98">
        <f>E105/(J105/100)</f>
        <v>95.043437226898618</v>
      </c>
    </row>
    <row r="106" spans="1:11" ht="16.5" thickBot="1" x14ac:dyDescent="0.3">
      <c r="A106" s="46">
        <v>5</v>
      </c>
      <c r="B106" s="51" t="s">
        <v>103</v>
      </c>
      <c r="C106" s="47">
        <v>244601</v>
      </c>
      <c r="D106" s="46">
        <v>1</v>
      </c>
      <c r="E106" s="48">
        <v>920</v>
      </c>
      <c r="F106" s="48">
        <f t="shared" ref="F106:F120" si="15">D106*E106</f>
        <v>920</v>
      </c>
      <c r="G106" s="19" t="s">
        <v>152</v>
      </c>
      <c r="H106" s="19" t="s">
        <v>153</v>
      </c>
      <c r="I106" s="19" t="s">
        <v>138</v>
      </c>
      <c r="J106" s="95">
        <f>1.017*1137.46</f>
        <v>1156.79682</v>
      </c>
      <c r="K106" s="97">
        <f>E106/(J106/100)</f>
        <v>79.529955830964326</v>
      </c>
    </row>
    <row r="107" spans="1:11" ht="16.5" thickBot="1" x14ac:dyDescent="0.3">
      <c r="A107" s="46">
        <v>6</v>
      </c>
      <c r="B107" s="51" t="s">
        <v>103</v>
      </c>
      <c r="C107" s="47">
        <v>244601</v>
      </c>
      <c r="D107" s="46">
        <v>1</v>
      </c>
      <c r="E107" s="48">
        <v>820</v>
      </c>
      <c r="F107" s="48">
        <f t="shared" si="15"/>
        <v>820</v>
      </c>
      <c r="G107" s="19" t="s">
        <v>152</v>
      </c>
      <c r="H107" s="19" t="s">
        <v>153</v>
      </c>
      <c r="I107" s="19" t="s">
        <v>138</v>
      </c>
      <c r="J107" s="95">
        <f>1.017*1137.46</f>
        <v>1156.79682</v>
      </c>
      <c r="K107" s="97">
        <f>E107/(J107/100)</f>
        <v>70.885395414555163</v>
      </c>
    </row>
    <row r="108" spans="1:11" ht="34.5" customHeight="1" thickBot="1" x14ac:dyDescent="0.3">
      <c r="A108" s="46">
        <v>7</v>
      </c>
      <c r="B108" s="51" t="s">
        <v>105</v>
      </c>
      <c r="C108" s="47">
        <v>341201</v>
      </c>
      <c r="D108" s="46">
        <v>2</v>
      </c>
      <c r="E108" s="48">
        <v>700</v>
      </c>
      <c r="F108" s="48">
        <f t="shared" si="15"/>
        <v>1400</v>
      </c>
      <c r="G108" s="13" t="s">
        <v>152</v>
      </c>
      <c r="H108" s="19" t="s">
        <v>104</v>
      </c>
      <c r="I108" s="67" t="s">
        <v>132</v>
      </c>
      <c r="J108" s="95">
        <f>0.666*1137.46</f>
        <v>757.54836000000012</v>
      </c>
      <c r="K108" s="97">
        <f>E108/(J108/100)</f>
        <v>92.403341748373649</v>
      </c>
    </row>
    <row r="109" spans="1:11" ht="16.5" thickBot="1" x14ac:dyDescent="0.3">
      <c r="A109" s="46">
        <v>8</v>
      </c>
      <c r="B109" s="51" t="s">
        <v>106</v>
      </c>
      <c r="C109" s="47">
        <v>341201</v>
      </c>
      <c r="D109" s="46">
        <v>2</v>
      </c>
      <c r="E109" s="48">
        <v>700</v>
      </c>
      <c r="F109" s="48">
        <f t="shared" si="15"/>
        <v>1400</v>
      </c>
      <c r="G109" s="19" t="s">
        <v>152</v>
      </c>
      <c r="H109" s="19" t="s">
        <v>154</v>
      </c>
      <c r="I109" s="19" t="s">
        <v>132</v>
      </c>
      <c r="J109" s="95">
        <f>0.666*1137.46</f>
        <v>757.54836000000012</v>
      </c>
      <c r="K109" s="97">
        <f>E109/(J109/100)</f>
        <v>92.403341748373649</v>
      </c>
    </row>
    <row r="110" spans="1:11" ht="48" thickBot="1" x14ac:dyDescent="0.3">
      <c r="A110" s="46">
        <v>9</v>
      </c>
      <c r="B110" s="51" t="s">
        <v>107</v>
      </c>
      <c r="C110" s="47">
        <v>532202</v>
      </c>
      <c r="D110" s="46">
        <v>14</v>
      </c>
      <c r="E110" s="53" t="s">
        <v>123</v>
      </c>
      <c r="F110" s="48">
        <v>9128</v>
      </c>
      <c r="G110" s="19" t="s">
        <v>152</v>
      </c>
      <c r="H110" s="19" t="s">
        <v>109</v>
      </c>
      <c r="I110" s="19" t="s">
        <v>139</v>
      </c>
      <c r="J110" s="95">
        <f>0.582*1137.46</f>
        <v>662.00171999999998</v>
      </c>
      <c r="K110" s="97">
        <f>F110/D110/(J110/100)</f>
        <v>98.48917008856111</v>
      </c>
    </row>
    <row r="111" spans="1:11" ht="16.5" thickBot="1" x14ac:dyDescent="0.3">
      <c r="A111" s="46">
        <v>10</v>
      </c>
      <c r="B111" s="51" t="s">
        <v>114</v>
      </c>
      <c r="C111" s="47">
        <v>514104</v>
      </c>
      <c r="D111" s="46">
        <v>0.5</v>
      </c>
      <c r="E111" s="48">
        <v>620</v>
      </c>
      <c r="F111" s="48">
        <f>D111*E111</f>
        <v>310</v>
      </c>
      <c r="G111" s="13" t="s">
        <v>143</v>
      </c>
      <c r="H111" s="13" t="s">
        <v>60</v>
      </c>
      <c r="I111" s="13" t="s">
        <v>57</v>
      </c>
      <c r="J111" s="95">
        <f>0.57*1137.46</f>
        <v>648.35219999999993</v>
      </c>
      <c r="K111" s="97">
        <f>F111/D111/(J111/100)</f>
        <v>95.627037280046267</v>
      </c>
    </row>
    <row r="112" spans="1:11" ht="16.5" thickBot="1" x14ac:dyDescent="0.3">
      <c r="A112" s="46">
        <v>11</v>
      </c>
      <c r="B112" s="51" t="s">
        <v>110</v>
      </c>
      <c r="C112" s="47">
        <v>432103</v>
      </c>
      <c r="D112" s="46">
        <v>1</v>
      </c>
      <c r="E112" s="48">
        <v>640</v>
      </c>
      <c r="F112" s="48">
        <f t="shared" si="15"/>
        <v>640</v>
      </c>
      <c r="G112" s="19" t="s">
        <v>57</v>
      </c>
      <c r="H112" s="19" t="s">
        <v>63</v>
      </c>
      <c r="I112" s="19" t="s">
        <v>141</v>
      </c>
      <c r="J112" s="95">
        <f t="shared" ref="J112" si="16">0.623*1137.46</f>
        <v>708.63758000000007</v>
      </c>
      <c r="K112" s="97">
        <f>E112/(J112/100)</f>
        <v>90.314149018176536</v>
      </c>
    </row>
    <row r="113" spans="1:11" x14ac:dyDescent="0.25">
      <c r="A113" s="46">
        <v>12</v>
      </c>
      <c r="B113" s="83" t="s">
        <v>72</v>
      </c>
      <c r="C113" s="24" t="s">
        <v>168</v>
      </c>
      <c r="D113" s="82">
        <v>1</v>
      </c>
      <c r="E113" s="85">
        <v>800</v>
      </c>
      <c r="F113" s="90">
        <f t="shared" si="15"/>
        <v>800</v>
      </c>
      <c r="G113" s="91" t="s">
        <v>131</v>
      </c>
      <c r="H113" s="92" t="s">
        <v>61</v>
      </c>
      <c r="I113" s="92" t="s">
        <v>135</v>
      </c>
      <c r="J113" s="70">
        <f>0.796*1137.46</f>
        <v>905.41816000000006</v>
      </c>
      <c r="K113" s="97">
        <f>E113/(J113/100)</f>
        <v>88.356964256162044</v>
      </c>
    </row>
    <row r="114" spans="1:11" ht="16.5" thickBot="1" x14ac:dyDescent="0.3">
      <c r="A114" s="46">
        <v>13</v>
      </c>
      <c r="B114" s="51" t="s">
        <v>111</v>
      </c>
      <c r="C114" s="47">
        <v>912103</v>
      </c>
      <c r="D114" s="46">
        <v>1</v>
      </c>
      <c r="E114" s="48">
        <v>620</v>
      </c>
      <c r="F114" s="48">
        <f t="shared" si="15"/>
        <v>620</v>
      </c>
      <c r="G114" s="19" t="s">
        <v>143</v>
      </c>
      <c r="H114" s="19" t="s">
        <v>63</v>
      </c>
      <c r="I114" s="19" t="s">
        <v>56</v>
      </c>
      <c r="J114" s="95">
        <f>0.513*1137.46</f>
        <v>583.51697999999999</v>
      </c>
      <c r="K114" s="97">
        <f>E114/(J114/100)</f>
        <v>106.25226364449583</v>
      </c>
    </row>
    <row r="115" spans="1:11" ht="32.25" thickBot="1" x14ac:dyDescent="0.3">
      <c r="A115" s="46">
        <v>14</v>
      </c>
      <c r="B115" s="68" t="s">
        <v>118</v>
      </c>
      <c r="C115" s="69">
        <v>515109</v>
      </c>
      <c r="D115" s="46">
        <v>1</v>
      </c>
      <c r="E115" s="48">
        <v>620</v>
      </c>
      <c r="F115" s="48">
        <f>D115*E115</f>
        <v>620</v>
      </c>
      <c r="G115" s="87" t="s">
        <v>143</v>
      </c>
      <c r="H115" s="87" t="s">
        <v>60</v>
      </c>
      <c r="I115" s="87" t="s">
        <v>57</v>
      </c>
      <c r="J115" s="95">
        <f>0.57*1137.46</f>
        <v>648.35219999999993</v>
      </c>
      <c r="K115" s="97">
        <f>E115/(J115/100)</f>
        <v>95.627037280046267</v>
      </c>
    </row>
    <row r="116" spans="1:11" ht="48" thickBot="1" x14ac:dyDescent="0.3">
      <c r="A116" s="46">
        <v>15</v>
      </c>
      <c r="B116" s="51" t="s">
        <v>67</v>
      </c>
      <c r="C116" s="47">
        <v>512002</v>
      </c>
      <c r="D116" s="46">
        <v>4</v>
      </c>
      <c r="E116" s="53" t="s">
        <v>119</v>
      </c>
      <c r="F116" s="48">
        <v>2556</v>
      </c>
      <c r="G116" s="13" t="s">
        <v>143</v>
      </c>
      <c r="H116" s="13" t="s">
        <v>60</v>
      </c>
      <c r="I116" s="13" t="s">
        <v>57</v>
      </c>
      <c r="J116" s="95">
        <f>0.57*1137.46</f>
        <v>648.35219999999993</v>
      </c>
      <c r="K116" s="97">
        <f>F116/D116/(J116/100)</f>
        <v>98.557543261208977</v>
      </c>
    </row>
    <row r="117" spans="1:11" ht="50.25" customHeight="1" thickBot="1" x14ac:dyDescent="0.3">
      <c r="A117" s="46">
        <v>16</v>
      </c>
      <c r="B117" s="51" t="s">
        <v>113</v>
      </c>
      <c r="C117" s="47">
        <v>941201</v>
      </c>
      <c r="D117" s="50">
        <v>2.5</v>
      </c>
      <c r="E117" s="75" t="s">
        <v>167</v>
      </c>
      <c r="F117" s="101">
        <f>D117*620</f>
        <v>1550</v>
      </c>
      <c r="G117" s="13" t="s">
        <v>143</v>
      </c>
      <c r="H117" s="13" t="s">
        <v>61</v>
      </c>
      <c r="I117" s="13" t="s">
        <v>124</v>
      </c>
      <c r="J117" s="95">
        <f>0.513*1137.46</f>
        <v>583.51697999999999</v>
      </c>
      <c r="K117" s="97">
        <f>F117/D117/(J117/100)</f>
        <v>106.25226364449583</v>
      </c>
    </row>
    <row r="118" spans="1:11" ht="47.25" x14ac:dyDescent="0.25">
      <c r="A118" s="46">
        <v>17</v>
      </c>
      <c r="B118" s="51" t="s">
        <v>68</v>
      </c>
      <c r="C118" s="47">
        <v>931302</v>
      </c>
      <c r="D118" s="46">
        <v>1</v>
      </c>
      <c r="E118" s="53" t="s">
        <v>120</v>
      </c>
      <c r="F118" s="48">
        <v>600</v>
      </c>
      <c r="G118" s="13" t="s">
        <v>143</v>
      </c>
      <c r="H118" s="13" t="s">
        <v>70</v>
      </c>
      <c r="I118" s="13" t="s">
        <v>139</v>
      </c>
      <c r="J118" s="94">
        <f>0.582*1137.46</f>
        <v>662.00171999999998</v>
      </c>
      <c r="K118" s="97">
        <f>F118/D118/(J118/100)</f>
        <v>90.63420560297034</v>
      </c>
    </row>
    <row r="119" spans="1:11" ht="48" thickBot="1" x14ac:dyDescent="0.3">
      <c r="A119" s="46">
        <v>18</v>
      </c>
      <c r="B119" s="51" t="s">
        <v>112</v>
      </c>
      <c r="C119" s="47">
        <v>818204</v>
      </c>
      <c r="D119" s="46">
        <v>2</v>
      </c>
      <c r="E119" s="75" t="s">
        <v>167</v>
      </c>
      <c r="F119" s="101">
        <f>D119*620</f>
        <v>1240</v>
      </c>
      <c r="G119" s="19" t="s">
        <v>143</v>
      </c>
      <c r="H119" s="19" t="s">
        <v>63</v>
      </c>
      <c r="I119" s="19" t="s">
        <v>56</v>
      </c>
      <c r="J119" s="95">
        <f>0.513*1137.46</f>
        <v>583.51697999999999</v>
      </c>
      <c r="K119" s="97">
        <f>F119/D119/(J119/100)</f>
        <v>106.25226364449583</v>
      </c>
    </row>
    <row r="120" spans="1:11" s="32" customFormat="1" ht="18.75" customHeight="1" thickBot="1" x14ac:dyDescent="0.3">
      <c r="A120" s="10">
        <v>19</v>
      </c>
      <c r="B120" s="21" t="s">
        <v>69</v>
      </c>
      <c r="C120" s="45">
        <v>911201</v>
      </c>
      <c r="D120" s="14">
        <v>2</v>
      </c>
      <c r="E120" s="48">
        <v>620</v>
      </c>
      <c r="F120" s="41">
        <f t="shared" si="15"/>
        <v>1240</v>
      </c>
      <c r="G120" s="19" t="s">
        <v>143</v>
      </c>
      <c r="H120" s="19" t="s">
        <v>63</v>
      </c>
      <c r="I120" s="19" t="s">
        <v>56</v>
      </c>
      <c r="J120" s="95">
        <f>0.513*1137.46</f>
        <v>583.51697999999999</v>
      </c>
      <c r="K120" s="97">
        <f>E120/(J120/100)</f>
        <v>106.25226364449583</v>
      </c>
    </row>
    <row r="121" spans="1:11" ht="16.5" thickBot="1" x14ac:dyDescent="0.3">
      <c r="A121" s="10">
        <v>20</v>
      </c>
      <c r="B121" s="21" t="s">
        <v>19</v>
      </c>
      <c r="C121" s="45">
        <v>961301</v>
      </c>
      <c r="D121" s="10">
        <v>1.1000000000000001</v>
      </c>
      <c r="E121" s="48">
        <v>620</v>
      </c>
      <c r="F121" s="41">
        <f>D121*E121</f>
        <v>682</v>
      </c>
      <c r="G121" s="19" t="s">
        <v>143</v>
      </c>
      <c r="H121" s="19" t="s">
        <v>63</v>
      </c>
      <c r="I121" s="19" t="s">
        <v>56</v>
      </c>
      <c r="J121" s="95">
        <f>0.513*1137.46</f>
        <v>583.51697999999999</v>
      </c>
      <c r="K121" s="97">
        <f>E121/(J121/100)</f>
        <v>106.25226364449583</v>
      </c>
    </row>
    <row r="122" spans="1:11" x14ac:dyDescent="0.25">
      <c r="A122" s="33"/>
      <c r="B122" s="3" t="s">
        <v>4</v>
      </c>
      <c r="C122" s="34"/>
      <c r="D122" s="33">
        <f>SUM(D102:D121)</f>
        <v>41.85</v>
      </c>
      <c r="E122" s="42"/>
      <c r="F122" s="54">
        <f>SUM(F102:F121)</f>
        <v>28793.5</v>
      </c>
      <c r="G122" s="58"/>
      <c r="H122" s="58"/>
      <c r="I122" s="58"/>
      <c r="J122" s="88"/>
      <c r="K122" s="88"/>
    </row>
  </sheetData>
  <mergeCells count="22">
    <mergeCell ref="A72:F72"/>
    <mergeCell ref="A4:F4"/>
    <mergeCell ref="A10:F10"/>
    <mergeCell ref="A13:F13"/>
    <mergeCell ref="A16:F16"/>
    <mergeCell ref="A68:F68"/>
    <mergeCell ref="A1:H1"/>
    <mergeCell ref="A2:F2"/>
    <mergeCell ref="A101:F101"/>
    <mergeCell ref="A75:F75"/>
    <mergeCell ref="A19:F19"/>
    <mergeCell ref="A34:F34"/>
    <mergeCell ref="A62:F62"/>
    <mergeCell ref="A65:F65"/>
    <mergeCell ref="A54:F54"/>
    <mergeCell ref="A57:F57"/>
    <mergeCell ref="A43:F43"/>
    <mergeCell ref="A47:F47"/>
    <mergeCell ref="A51:F51"/>
    <mergeCell ref="A78:F78"/>
    <mergeCell ref="A88:F88"/>
    <mergeCell ref="A98:F98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Amata vienību saraksts</vt:lpstr>
      <vt:lpstr>'Amata vienību saraksts'!Drukas_apgabals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2022-12-01T15:19:17Z</cp:lastPrinted>
  <dcterms:created xsi:type="dcterms:W3CDTF">2020-08-06T11:53:12Z</dcterms:created>
  <dcterms:modified xsi:type="dcterms:W3CDTF">2022-12-01T15:19:18Z</dcterms:modified>
</cp:coreProperties>
</file>